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5b94e2e7ac43f/Desktop/"/>
    </mc:Choice>
  </mc:AlternateContent>
  <xr:revisionPtr revIDLastSave="896" documentId="8_{51A0B11A-F229-4F67-944D-88A3E9FFAD73}" xr6:coauthVersionLast="47" xr6:coauthVersionMax="47" xr10:uidLastSave="{16A4DE31-0393-45B1-89B5-217B0824033F}"/>
  <bookViews>
    <workbookView xWindow="-108" yWindow="-108" windowWidth="23256" windowHeight="12456" firstSheet="1" activeTab="6" xr2:uid="{52B1B3E9-79A6-419C-A1C8-B3B0079B754F}"/>
  </bookViews>
  <sheets>
    <sheet name="Income Statement" sheetId="1" r:id="rId1"/>
    <sheet name="Balance Sheet" sheetId="2" r:id="rId2"/>
    <sheet name="SoCF" sheetId="3" r:id="rId3"/>
    <sheet name="SoCF Valuation" sheetId="7" r:id="rId4"/>
    <sheet name="Stock History" sheetId="4" r:id="rId5"/>
    <sheet name="WACC" sheetId="8" r:id="rId6"/>
    <sheet name="Pro Forma Valuation" sheetId="5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3" i="4"/>
  <c r="B6" i="7"/>
  <c r="B5" i="7"/>
  <c r="F4" i="7"/>
  <c r="G4" i="7"/>
  <c r="H4" i="7"/>
  <c r="I4" i="7"/>
  <c r="E4" i="7"/>
  <c r="I2" i="7"/>
  <c r="G2" i="7"/>
  <c r="H2" i="7" s="1"/>
  <c r="F2" i="7"/>
  <c r="E2" i="7"/>
  <c r="M64" i="3"/>
  <c r="L64" i="3"/>
  <c r="K64" i="3"/>
  <c r="J64" i="3"/>
  <c r="I64" i="3"/>
  <c r="H64" i="3"/>
  <c r="G64" i="3"/>
  <c r="F64" i="3"/>
  <c r="E64" i="3"/>
  <c r="D64" i="3"/>
  <c r="D63" i="3"/>
  <c r="E63" i="3"/>
  <c r="F63" i="3"/>
  <c r="G63" i="3"/>
  <c r="H63" i="3"/>
  <c r="I63" i="3"/>
  <c r="J63" i="3"/>
  <c r="K63" i="3"/>
  <c r="L63" i="3"/>
  <c r="C63" i="3"/>
  <c r="M62" i="3"/>
  <c r="E62" i="3"/>
  <c r="F62" i="3"/>
  <c r="G62" i="3"/>
  <c r="H62" i="3"/>
  <c r="I62" i="3"/>
  <c r="J62" i="3"/>
  <c r="K62" i="3"/>
  <c r="L62" i="3"/>
  <c r="D62" i="3"/>
  <c r="D61" i="3"/>
  <c r="E61" i="3"/>
  <c r="F61" i="3"/>
  <c r="G61" i="3"/>
  <c r="H61" i="3"/>
  <c r="I61" i="3"/>
  <c r="J61" i="3"/>
  <c r="K61" i="3"/>
  <c r="L61" i="3"/>
  <c r="C61" i="3"/>
  <c r="D59" i="3"/>
  <c r="E59" i="3"/>
  <c r="F59" i="3"/>
  <c r="G59" i="3"/>
  <c r="H59" i="3"/>
  <c r="I59" i="3"/>
  <c r="J59" i="3"/>
  <c r="K59" i="3"/>
  <c r="L59" i="3"/>
  <c r="D58" i="3"/>
  <c r="E58" i="3"/>
  <c r="F58" i="3"/>
  <c r="G58" i="3"/>
  <c r="H58" i="3"/>
  <c r="I58" i="3"/>
  <c r="J58" i="3"/>
  <c r="K58" i="3"/>
  <c r="L58" i="3"/>
  <c r="C59" i="3"/>
  <c r="C58" i="3"/>
  <c r="B15" i="8"/>
  <c r="B14" i="8"/>
  <c r="B12" i="8"/>
  <c r="H61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3" i="4"/>
  <c r="D20" i="5"/>
  <c r="E20" i="5"/>
  <c r="F20" i="5"/>
  <c r="G20" i="5"/>
  <c r="B14" i="5"/>
  <c r="M33" i="2"/>
  <c r="D33" i="2"/>
  <c r="E33" i="2"/>
  <c r="F33" i="2"/>
  <c r="G33" i="2"/>
  <c r="H33" i="2"/>
  <c r="I33" i="2"/>
  <c r="J33" i="2"/>
  <c r="K33" i="2"/>
  <c r="L33" i="2"/>
  <c r="C33" i="2"/>
  <c r="I62" i="2"/>
  <c r="I63" i="2" s="1"/>
  <c r="E63" i="2"/>
  <c r="F63" i="2"/>
  <c r="G63" i="2"/>
  <c r="H63" i="2"/>
  <c r="K63" i="2"/>
  <c r="L63" i="2"/>
  <c r="D63" i="2"/>
  <c r="D16" i="2"/>
  <c r="E16" i="2"/>
  <c r="F16" i="2"/>
  <c r="G16" i="2"/>
  <c r="H16" i="2"/>
  <c r="I16" i="2"/>
  <c r="J16" i="2"/>
  <c r="K16" i="2"/>
  <c r="L16" i="2"/>
  <c r="C16" i="2"/>
  <c r="D13" i="2"/>
  <c r="E13" i="2"/>
  <c r="F13" i="2"/>
  <c r="G13" i="2"/>
  <c r="H13" i="2"/>
  <c r="I13" i="2"/>
  <c r="J13" i="2"/>
  <c r="K13" i="2"/>
  <c r="L13" i="2"/>
  <c r="C13" i="2"/>
  <c r="D11" i="2"/>
  <c r="E11" i="2"/>
  <c r="F11" i="2"/>
  <c r="G11" i="2"/>
  <c r="H11" i="2"/>
  <c r="I11" i="2"/>
  <c r="J11" i="2"/>
  <c r="K11" i="2"/>
  <c r="L11" i="2"/>
  <c r="C11" i="2"/>
  <c r="D9" i="2"/>
  <c r="E9" i="2"/>
  <c r="F9" i="2"/>
  <c r="G9" i="2"/>
  <c r="H9" i="2"/>
  <c r="I9" i="2"/>
  <c r="J9" i="2"/>
  <c r="K9" i="2"/>
  <c r="L9" i="2"/>
  <c r="C9" i="2"/>
  <c r="B8" i="5"/>
  <c r="H37" i="3"/>
  <c r="I37" i="3"/>
  <c r="J37" i="3"/>
  <c r="K37" i="3"/>
  <c r="L37" i="3"/>
  <c r="G37" i="3"/>
  <c r="D34" i="1"/>
  <c r="E34" i="1"/>
  <c r="F34" i="1"/>
  <c r="G34" i="1"/>
  <c r="H34" i="1"/>
  <c r="I34" i="1"/>
  <c r="J34" i="1"/>
  <c r="K34" i="1"/>
  <c r="L34" i="1"/>
  <c r="C34" i="1"/>
  <c r="D28" i="1"/>
  <c r="E28" i="1"/>
  <c r="F28" i="1"/>
  <c r="G28" i="1"/>
  <c r="H28" i="1"/>
  <c r="I28" i="1"/>
  <c r="J28" i="1"/>
  <c r="K28" i="1"/>
  <c r="L28" i="1"/>
  <c r="C28" i="1"/>
  <c r="F59" i="1"/>
  <c r="G59" i="1"/>
  <c r="H59" i="1"/>
  <c r="J59" i="1"/>
  <c r="K59" i="1"/>
  <c r="L59" i="1"/>
  <c r="E59" i="1"/>
  <c r="C20" i="5"/>
  <c r="B20" i="5"/>
  <c r="D18" i="1"/>
  <c r="E18" i="1"/>
  <c r="F18" i="1"/>
  <c r="G18" i="1"/>
  <c r="H18" i="1"/>
  <c r="I18" i="1"/>
  <c r="J18" i="1"/>
  <c r="K18" i="1"/>
  <c r="L18" i="1"/>
  <c r="C18" i="1"/>
  <c r="C14" i="1"/>
  <c r="D14" i="1"/>
  <c r="E14" i="1"/>
  <c r="F14" i="1"/>
  <c r="G14" i="1"/>
  <c r="H14" i="1"/>
  <c r="I14" i="1"/>
  <c r="J14" i="1"/>
  <c r="K14" i="1"/>
  <c r="L14" i="1"/>
  <c r="B2" i="5"/>
  <c r="E9" i="1"/>
  <c r="F9" i="1"/>
  <c r="G9" i="1"/>
  <c r="H9" i="1"/>
  <c r="I9" i="1"/>
  <c r="J9" i="1"/>
  <c r="K9" i="1"/>
  <c r="L9" i="1"/>
  <c r="D9" i="1"/>
  <c r="B45" i="5" a="1"/>
  <c r="B45" i="5" s="1"/>
  <c r="B49" i="5" s="1"/>
  <c r="B40" i="5" a="1"/>
  <c r="B40" i="5" s="1"/>
  <c r="C40" i="5" s="1"/>
  <c r="D40" i="5" s="1"/>
  <c r="E40" i="5" s="1"/>
  <c r="F40" i="5" s="1"/>
  <c r="G40" i="5" s="1"/>
  <c r="B39" i="5"/>
  <c r="C22" i="5" s="1"/>
  <c r="B38" i="5"/>
  <c r="B35" i="5"/>
  <c r="C35" i="5" s="1"/>
  <c r="D35" i="5" s="1"/>
  <c r="E35" i="5" s="1"/>
  <c r="F35" i="5" s="1"/>
  <c r="G35" i="5" s="1"/>
  <c r="B34" i="5"/>
  <c r="C34" i="5" s="1"/>
  <c r="D34" i="5" s="1"/>
  <c r="E34" i="5" s="1"/>
  <c r="F34" i="5" s="1"/>
  <c r="G34" i="5" s="1"/>
  <c r="B33" i="5"/>
  <c r="C33" i="5" s="1"/>
  <c r="D33" i="5" s="1"/>
  <c r="E33" i="5" s="1"/>
  <c r="F33" i="5" s="1"/>
  <c r="G33" i="5" s="1"/>
  <c r="B32" i="5"/>
  <c r="B31" i="5"/>
  <c r="C21" i="5" s="1"/>
  <c r="B30" i="5"/>
  <c r="B29" i="5"/>
  <c r="B28" i="5"/>
  <c r="B27" i="5"/>
  <c r="B24" i="5"/>
  <c r="B23" i="5"/>
  <c r="B22" i="5"/>
  <c r="B21" i="5"/>
  <c r="B19" i="5"/>
  <c r="B18" i="5"/>
  <c r="B17" i="5"/>
  <c r="C17" i="5" s="1"/>
  <c r="C19" i="5" s="1"/>
  <c r="B5" i="8" l="1"/>
  <c r="E2" i="8" s="1"/>
  <c r="B58" i="5" s="1"/>
  <c r="C32" i="5"/>
  <c r="C27" i="5"/>
  <c r="C41" i="5"/>
  <c r="D41" i="5" s="1"/>
  <c r="E41" i="5" s="1"/>
  <c r="F41" i="5" s="1"/>
  <c r="G41" i="5" s="1"/>
  <c r="C28" i="5"/>
  <c r="C42" i="5"/>
  <c r="D42" i="5" s="1"/>
  <c r="E42" i="5" s="1"/>
  <c r="F42" i="5" s="1"/>
  <c r="G42" i="5" s="1"/>
  <c r="C29" i="5"/>
  <c r="C30" i="5"/>
  <c r="C46" i="5"/>
  <c r="D46" i="5" s="1"/>
  <c r="E46" i="5" s="1"/>
  <c r="F46" i="5" s="1"/>
  <c r="G46" i="5" s="1"/>
  <c r="C31" i="5"/>
  <c r="C47" i="5"/>
  <c r="D47" i="5" s="1"/>
  <c r="E47" i="5" s="1"/>
  <c r="F47" i="5" s="1"/>
  <c r="G47" i="5" s="1"/>
  <c r="C45" i="5"/>
  <c r="D45" i="5" s="1"/>
  <c r="E45" i="5" s="1"/>
  <c r="C38" i="5"/>
  <c r="D17" i="5"/>
  <c r="F45" i="5"/>
  <c r="C36" i="5"/>
  <c r="M11" i="2"/>
  <c r="J63" i="2"/>
  <c r="M63" i="2" s="1"/>
  <c r="M16" i="2"/>
  <c r="M13" i="2"/>
  <c r="M9" i="2"/>
  <c r="B36" i="5"/>
  <c r="B43" i="5"/>
  <c r="B51" i="5" s="1"/>
  <c r="M59" i="1"/>
  <c r="M18" i="1"/>
  <c r="M14" i="1"/>
  <c r="M9" i="1"/>
  <c r="C18" i="5"/>
  <c r="C23" i="5" s="1"/>
  <c r="B7" i="7" l="1"/>
  <c r="E17" i="5"/>
  <c r="D18" i="5"/>
  <c r="D27" i="5"/>
  <c r="D30" i="5"/>
  <c r="D19" i="5"/>
  <c r="D28" i="5"/>
  <c r="D38" i="5"/>
  <c r="D29" i="5"/>
  <c r="D31" i="5"/>
  <c r="D21" i="5"/>
  <c r="D32" i="5" s="1"/>
  <c r="G45" i="5"/>
  <c r="C24" i="5"/>
  <c r="C54" i="5" s="1"/>
  <c r="C57" i="5" s="1"/>
  <c r="I3" i="7" l="1"/>
  <c r="E6" i="7"/>
  <c r="E7" i="7" s="1"/>
  <c r="E8" i="7" s="1"/>
  <c r="C25" i="5"/>
  <c r="C48" i="5" s="1"/>
  <c r="D36" i="5"/>
  <c r="E21" i="5"/>
  <c r="E32" i="5" s="1"/>
  <c r="E31" i="5"/>
  <c r="F17" i="5"/>
  <c r="E18" i="5"/>
  <c r="E27" i="5"/>
  <c r="E38" i="5"/>
  <c r="E19" i="5"/>
  <c r="E29" i="5"/>
  <c r="E28" i="5"/>
  <c r="E30" i="5"/>
  <c r="C49" i="5" l="1"/>
  <c r="C39" i="5"/>
  <c r="F21" i="5"/>
  <c r="F32" i="5" s="1"/>
  <c r="F31" i="5"/>
  <c r="E36" i="5"/>
  <c r="F27" i="5"/>
  <c r="F29" i="5"/>
  <c r="F38" i="5"/>
  <c r="G17" i="5"/>
  <c r="F18" i="5"/>
  <c r="F19" i="5"/>
  <c r="F28" i="5"/>
  <c r="F30" i="5"/>
  <c r="G29" i="5" l="1"/>
  <c r="G27" i="5"/>
  <c r="G28" i="5"/>
  <c r="G30" i="5"/>
  <c r="G18" i="5"/>
  <c r="G38" i="5"/>
  <c r="G19" i="5"/>
  <c r="G31" i="5"/>
  <c r="G21" i="5"/>
  <c r="G32" i="5" s="1"/>
  <c r="C43" i="5"/>
  <c r="C51" i="5" s="1"/>
  <c r="D22" i="5"/>
  <c r="D23" i="5" s="1"/>
  <c r="D24" i="5" s="1"/>
  <c r="F36" i="5"/>
  <c r="D25" i="5" l="1"/>
  <c r="D48" i="5" s="1"/>
  <c r="D49" i="5" s="1"/>
  <c r="D54" i="5"/>
  <c r="D57" i="5" s="1"/>
  <c r="G36" i="5"/>
  <c r="D39" i="5" l="1"/>
  <c r="E22" i="5" s="1"/>
  <c r="D43" i="5" l="1"/>
  <c r="D51" i="5" s="1"/>
  <c r="E23" i="5"/>
  <c r="E24" i="5" s="1"/>
  <c r="E25" i="5" l="1"/>
  <c r="E48" i="5" s="1"/>
  <c r="E39" i="5" s="1"/>
  <c r="E54" i="5"/>
  <c r="E57" i="5" s="1"/>
  <c r="E49" i="5" l="1"/>
  <c r="F22" i="5"/>
  <c r="F23" i="5" s="1"/>
  <c r="F24" i="5" s="1"/>
  <c r="E43" i="5"/>
  <c r="E51" i="5" l="1"/>
  <c r="F25" i="5"/>
  <c r="F48" i="5" s="1"/>
  <c r="F49" i="5" s="1"/>
  <c r="F54" i="5"/>
  <c r="F57" i="5" s="1"/>
  <c r="F39" i="5"/>
  <c r="F43" i="5" l="1"/>
  <c r="F51" i="5" s="1"/>
  <c r="G22" i="5"/>
  <c r="G23" i="5" s="1"/>
  <c r="G24" i="5" s="1"/>
  <c r="G25" i="5" l="1"/>
  <c r="G48" i="5" s="1"/>
  <c r="G49" i="5" s="1"/>
  <c r="G54" i="5"/>
  <c r="G55" i="5" l="1"/>
  <c r="G57" i="5"/>
  <c r="B61" i="5" s="1"/>
  <c r="B62" i="5" s="1"/>
  <c r="B64" i="5" s="1"/>
  <c r="G39" i="5"/>
  <c r="G43" i="5" s="1"/>
  <c r="G5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<sst xmlns="http://schemas.openxmlformats.org/spreadsheetml/2006/main" count="1842" uniqueCount="793">
  <si>
    <t>Owens Corning (OC US) - As Reported</t>
  </si>
  <si>
    <t>In Millions of USD except Per Share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</si>
  <si>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</si>
  <si>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</si>
  <si>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</si>
  <si>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</si>
  <si>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</si>
  <si>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</si>
  <si>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</si>
  <si>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</si>
  <si>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</si>
  <si>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</si>
  <si>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12 Months Ending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</si>
  <si>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</si>
  <si>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</si>
  <si>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</si>
  <si>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</si>
  <si>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</si>
  <si>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</si>
  <si>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</si>
  <si>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</si>
  <si>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</si>
  <si>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</si>
  <si>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Income Statement</t>
  </si>
  <si>
    <t xml:space="preserve">  Revenues</t>
  </si>
  <si>
    <t>Revenues</t>
  </si>
  <si>
    <t>ARD_REVENUES</t>
  </si>
  <si>
    <t>Total Revenue</t>
  </si>
  <si>
    <t>ARD_TOTAL_REVENUES</t>
  </si>
  <si>
    <t>—</t>
  </si>
  <si>
    <t xml:space="preserve">  Operating Expenses</t>
  </si>
  <si>
    <t>Total Operating Expenses</t>
  </si>
  <si>
    <t>ARD_TOTAL_OPERATING_EXPENSES</t>
  </si>
  <si>
    <t>Cost of Goods Sold</t>
  </si>
  <si>
    <t>ARD_COST_OF_GOODS_SOLD</t>
  </si>
  <si>
    <t>R &amp; D Expenditures</t>
  </si>
  <si>
    <t>ARD_R&amp;D_EXPENDITURES</t>
  </si>
  <si>
    <t>Sales/Marketing/Advertising Expenses</t>
  </si>
  <si>
    <t>ARD_SALES_MKT_ADVERTISING_EXP</t>
  </si>
  <si>
    <t>Other Operating Expenses</t>
  </si>
  <si>
    <t>ARD_OTHER_OPERATING_EXPENSES</t>
  </si>
  <si>
    <t>Restructuring Charges</t>
  </si>
  <si>
    <t>ARD_RESTRUCTURING_CHARGES</t>
  </si>
  <si>
    <t>Gross Profit</t>
  </si>
  <si>
    <t>ARD_GROSS_PROFITS</t>
  </si>
  <si>
    <t>Operating Income</t>
  </si>
  <si>
    <t>ARD_OPERATING_INCOME</t>
  </si>
  <si>
    <t>Pension/Postretirement Benefits Expense</t>
  </si>
  <si>
    <t>ARD_PENSION_POSTRETIRE_BEN_EXP</t>
  </si>
  <si>
    <t>Other Operating (Income)/Expense - Net</t>
  </si>
  <si>
    <t>ARD_OTH_OPERATING_INC_EXP_NET</t>
  </si>
  <si>
    <t xml:space="preserve">  Non-Operating Expenses</t>
  </si>
  <si>
    <t>Equity In Earnings of Affiliate/Joint Ventures</t>
  </si>
  <si>
    <t>ARD_EQY_IN_EARN_AFFILIATE_JV</t>
  </si>
  <si>
    <t>Interest Expense - Net</t>
  </si>
  <si>
    <t>ARD_INT_EXP_NET</t>
  </si>
  <si>
    <t>Other Non-Operating Income</t>
  </si>
  <si>
    <t>ARD_OTHER_NON_OPERATING_INC</t>
  </si>
  <si>
    <t>Other Non-Operating Expenses</t>
  </si>
  <si>
    <t>ARD_OTHER_NON_OPERATING_EXP</t>
  </si>
  <si>
    <t>Income Tax Expense (Benefit)</t>
  </si>
  <si>
    <t>ARD_INCOME_TAX_EXP_BENEFIT</t>
  </si>
  <si>
    <t>Income Before Income Taxes</t>
  </si>
  <si>
    <t>ARD_INCOME_BEFORE_INCOME_TAXES</t>
  </si>
  <si>
    <t>Income Before XO Items</t>
  </si>
  <si>
    <t>ARD_INCOME_BEFORE_XO_ITEMS</t>
  </si>
  <si>
    <t>GL On Early Ext of Debt -Non-Op</t>
  </si>
  <si>
    <t>ARD_GL_ON_EARLY_EXT_DEBT_NON_OP</t>
  </si>
  <si>
    <t>AT (Income) Loss Affiliates and Others</t>
  </si>
  <si>
    <t>ARD_AFTER_TAX_EQTY_METHOD_INVEST</t>
  </si>
  <si>
    <t xml:space="preserve">  Extraordinary Items</t>
  </si>
  <si>
    <t xml:space="preserve">  Earnings</t>
  </si>
  <si>
    <t>Minority/Non Controlling Interest</t>
  </si>
  <si>
    <t>ARD_MINORITY_NONCONTROL_INTEREST</t>
  </si>
  <si>
    <t>Dividends Per Share</t>
  </si>
  <si>
    <t>ARD_DVD_PER_SH</t>
  </si>
  <si>
    <t>Basic EPS Before XO Items</t>
  </si>
  <si>
    <t>ARD_BASIC_EPS_BEF_XO_ITEMS</t>
  </si>
  <si>
    <t>Basic EPS</t>
  </si>
  <si>
    <t>ARD_BASIC_EPS</t>
  </si>
  <si>
    <t>Weighted Avg. Shares - Basic</t>
  </si>
  <si>
    <t>ARD_WEIGHTED_AVG_SHARES_BASIC</t>
  </si>
  <si>
    <t>Diluted EPS Before XO Items</t>
  </si>
  <si>
    <t>ARD_DILUTED_EPS_BEF_XO_ITEMS</t>
  </si>
  <si>
    <t>Diluted EPS</t>
  </si>
  <si>
    <t>ARD_DILUTED_EPS</t>
  </si>
  <si>
    <t>Weighted Avg. Shares - Diluted</t>
  </si>
  <si>
    <t>ARD_WEIGHTED_AVG_SHARE_DILUTED</t>
  </si>
  <si>
    <t>Net Income Available For Common Shareholders</t>
  </si>
  <si>
    <t>ARD_NET_INC_AVAIL_COM_SHRHLDR</t>
  </si>
  <si>
    <t>Profit After Taxation Before Minority</t>
  </si>
  <si>
    <t>ARD_PROF_AFTER_TAX_BEF_MINORITY</t>
  </si>
  <si>
    <t>Cumulative Net Income</t>
  </si>
  <si>
    <t>ARD_CUMULATIVE_NET_INCOME</t>
  </si>
  <si>
    <t>Net Income</t>
  </si>
  <si>
    <t>ARD_NET_INC</t>
  </si>
  <si>
    <t xml:space="preserve">  Comprehensive Income</t>
  </si>
  <si>
    <t>Net Income - Comprehensive Income</t>
  </si>
  <si>
    <t>ARDR_COMPR_INCOME_NET_INC</t>
  </si>
  <si>
    <t xml:space="preserve">  Reference Items</t>
  </si>
  <si>
    <t>Amortization Expense</t>
  </si>
  <si>
    <t>ARDR_AMORT_EXP</t>
  </si>
  <si>
    <t>ARDR_R&amp;D_EXPENDITURES</t>
  </si>
  <si>
    <t>ARDR_SALES_MKT_ADVERTISING_EXP</t>
  </si>
  <si>
    <t>Depreciation Expense</t>
  </si>
  <si>
    <t>ARDR_DEPRECIATION_EXP</t>
  </si>
  <si>
    <t>Depreciation and Amortization</t>
  </si>
  <si>
    <t>ARDR_DEPRECIATION_AMORTIZATION</t>
  </si>
  <si>
    <t>(Gain)/Loss On Sale of Assets</t>
  </si>
  <si>
    <t>ARDR_GL_ON_SALE_OF_ASSETS</t>
  </si>
  <si>
    <t>Write-Down/Impairment of Assets</t>
  </si>
  <si>
    <t>ARDR_WRITEDOWN_IMPAIR_OF_ASSETS</t>
  </si>
  <si>
    <t>ARDR_RESTRUCTURING_CHARGES</t>
  </si>
  <si>
    <t>Other One-Time Charges</t>
  </si>
  <si>
    <t>ARDR_OTHER_ONE_TIME_CHARGES</t>
  </si>
  <si>
    <t>ARDR_INT_EXP_NET</t>
  </si>
  <si>
    <t>ARDR_INCOME_TAX_EXP_BENEFIT</t>
  </si>
  <si>
    <t>ARDR_MINORITY_NONCONTROL_INT</t>
  </si>
  <si>
    <t>Foreign Currency Translation Adjustments</t>
  </si>
  <si>
    <t>ARDR_FOR_CRNCY_TRANSLATION_ADJ</t>
  </si>
  <si>
    <t>Unrealized Gain (Loss) On Securities</t>
  </si>
  <si>
    <t>ARDR_UNREALIZED_GL_ON_SECS</t>
  </si>
  <si>
    <t>Change In Fair Value of Derivatives</t>
  </si>
  <si>
    <t>ARDR_CHG_FAIR_VAL_OF_DERIVATIVES</t>
  </si>
  <si>
    <t>ARDR Pension Related Adjustments</t>
  </si>
  <si>
    <t>ARDR_PENSION_RELATED_ADJUSTMENTS</t>
  </si>
  <si>
    <t>Projected Benefit Obligation</t>
  </si>
  <si>
    <t>ARDR_PROJECTED_BENEFIT_OBLIG</t>
  </si>
  <si>
    <t>Fair Value of Plan Assets</t>
  </si>
  <si>
    <t>ARDR_FAIR_VALUE_OF_PLAN_ASSETS</t>
  </si>
  <si>
    <t>ARDR_DVD_PER_SH</t>
  </si>
  <si>
    <t>ARDR_BASIC_EPS_BEF_XO_ITEMS</t>
  </si>
  <si>
    <t>ARDR_BASIC_EPS</t>
  </si>
  <si>
    <t>ARDR_WEIGHTED_AVG_SHARES_BASIC</t>
  </si>
  <si>
    <t>ARDR_DILUTED_EPS_BEF_XO_ITEMS</t>
  </si>
  <si>
    <t>ARDR_DILUTED_EPS</t>
  </si>
  <si>
    <t>ARDR_WEIGHTED_AVG_SHARE_DILUTED</t>
  </si>
  <si>
    <t>Pension Expense (Income)</t>
  </si>
  <si>
    <t>ARDR_PENSION_EXP_INCOME</t>
  </si>
  <si>
    <t>Service Cost</t>
  </si>
  <si>
    <t>ARDR_SRVC_COST</t>
  </si>
  <si>
    <t>Overfunded (Underfunded) Pension</t>
  </si>
  <si>
    <t>ARDR_OVER_UNDERFUNDED_PENSION</t>
  </si>
  <si>
    <t>(Over/Underfunded) Post Retirement Benefit</t>
  </si>
  <si>
    <t>ARDR_OVER_UNDER_POST_RETIRE_BEN</t>
  </si>
  <si>
    <t>Expected Return On Plan Assets - Pension %</t>
  </si>
  <si>
    <t>ARDR_EXP_RET_ON_PLAN_ASSET_PENS</t>
  </si>
  <si>
    <t>Discount Rate Used On Plan Liabs-Pension %</t>
  </si>
  <si>
    <t>ARDR_DISC_RATE_USED_LIAB_PENS</t>
  </si>
  <si>
    <t>Rate of Compensation Increase(Pension) - %</t>
  </si>
  <si>
    <t>ARDR_RATE_OF_COMP_INCR_PENSION</t>
  </si>
  <si>
    <t>Actual Return/Loss On Pension Plan Assets</t>
  </si>
  <si>
    <t>ARDR_ACT_RET_LOSS_ON_PENS_PLAN</t>
  </si>
  <si>
    <t>Stock Based Compensation Expense</t>
  </si>
  <si>
    <t>ARDR_STK_BASED_COMPENSATION_EXP</t>
  </si>
  <si>
    <t>Total Comprehensive Income</t>
  </si>
  <si>
    <t>ARDR_TOTAL_COMPREHENSIVE_INCOME</t>
  </si>
  <si>
    <t>Litigation Expense</t>
  </si>
  <si>
    <t>ARDR_LITIGATION_EXP</t>
  </si>
  <si>
    <t>Merger/Acquisition Expense</t>
  </si>
  <si>
    <t>ARDR_MERGER_ACQUISITION_EXPENSE</t>
  </si>
  <si>
    <t>Projected Post Retirement Benefit Oblig</t>
  </si>
  <si>
    <t>ARDR_PROJ_POST_RETIRE_BEN_OBLIG</t>
  </si>
  <si>
    <t>Amortization of Intangible Assets</t>
  </si>
  <si>
    <t>ARDR_AMORT_OF_INTANGIBLE_ASSETS</t>
  </si>
  <si>
    <t>ARDR_GL_ON_EARLY_EXT_DEBT_NON_OP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</si>
  <si>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</si>
  <si>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</si>
  <si>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</si>
  <si>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</si>
  <si>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</si>
  <si>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</si>
  <si>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</si>
  <si>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</si>
  <si>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Actuarial Gains and Losses - Pension Exp</t>
  </si>
  <si>
    <t>ARDR_ACTUARIAL_GAIN_LOSS_PEN_EXP</t>
  </si>
  <si>
    <t>Adjusted Net Income-As Reported</t>
  </si>
  <si>
    <t>ARD_ADJ_NET_INCOME_AS_REPORTED</t>
  </si>
  <si>
    <t>Effective Tax Rate - %</t>
  </si>
  <si>
    <t>ARDR_EFFECTIVE_TAX_RATE_PCT</t>
  </si>
  <si>
    <t>Employer Contribution (Pension)</t>
  </si>
  <si>
    <t>ARDR_EMPLOYER_CONTRIB_PENSION</t>
  </si>
  <si>
    <t>Benefits Paid (Pension)</t>
  </si>
  <si>
    <t>ARDR_BENEFITS_PAID_PENSION</t>
  </si>
  <si>
    <t>Benefits Paid (Postretirement)</t>
  </si>
  <si>
    <t>ARDR_BENEFITS_PAID_POST_RETIR</t>
  </si>
  <si>
    <t>Interest Cost (Pension)</t>
  </si>
  <si>
    <t>ARDR_INTEREST_COST_PENSION</t>
  </si>
  <si>
    <t>Expected Return On Pension Plan Assets</t>
  </si>
  <si>
    <t>ARDR_EXPECT_RET_PENSION_ASSETS</t>
  </si>
  <si>
    <t>Adjusted EPS</t>
  </si>
  <si>
    <t>ARDR_ADJUSTED_EPS</t>
  </si>
  <si>
    <t>Auditor Expense - Audit</t>
  </si>
  <si>
    <t>ARDR_AUDITOR_EXP_AUDIT</t>
  </si>
  <si>
    <t>Auditor Expense - Non Audit</t>
  </si>
  <si>
    <t>ARDR_AUDITOR_EXP_NON_AUDIT</t>
  </si>
  <si>
    <t>Accumulated Benefit Obligation (Pension)</t>
  </si>
  <si>
    <t>ARDR_ACCU_BENEFIT_OBL_PENSION</t>
  </si>
  <si>
    <t>Statutory Tax Rate - %</t>
  </si>
  <si>
    <t>ARDR_STATUTORY_TAX_RATE_PCT</t>
  </si>
  <si>
    <t>Tax Provision/Benefit - Non-Recurring</t>
  </si>
  <si>
    <t>ARDR_TAX_PROV_BENEFIT_NONREC</t>
  </si>
  <si>
    <t>ARDR Restructuring After Tax</t>
  </si>
  <si>
    <t>ARDR_RESTRUCTURING_AFTER_TAX</t>
  </si>
  <si>
    <t>Advertising Expenses</t>
  </si>
  <si>
    <t>ARDR_ADVERTISING_EXPENSES</t>
  </si>
  <si>
    <t>Comprehensive Inc Attrib to Minority Int</t>
  </si>
  <si>
    <t>ARDR_COMPREHENSIVE_INC_ATTRIB_MI</t>
  </si>
  <si>
    <t>Pension Plan Asset Cat - Equities (Amt)</t>
  </si>
  <si>
    <t>ARDR_PENSION_PLAN_EQUITIES_AMT</t>
  </si>
  <si>
    <t>Pension Plan Asset Category - Debt (Amt)</t>
  </si>
  <si>
    <t>ARDR_PENSION_PLAN_DEBT_AMT</t>
  </si>
  <si>
    <t>Pension Plan Asset Cat -Real Est (Amt)</t>
  </si>
  <si>
    <t>ARDR_PENS_PLAN_REAL_ESTATE_AMT</t>
  </si>
  <si>
    <t>Pension Plan Asset Category - Cash (Amt)</t>
  </si>
  <si>
    <t>ARDR_PENSION_PLAN_CASH_AMT</t>
  </si>
  <si>
    <t>Pension Plan Asset Category - Other (Amt)</t>
  </si>
  <si>
    <t>ARDR_PENSION_PLAN_OTHER_AMT</t>
  </si>
  <si>
    <t>Service Cost (OPRB)</t>
  </si>
  <si>
    <t>ARDR_SERVICE_COST_OPRB</t>
  </si>
  <si>
    <t>Interest Cost (OPRB)</t>
  </si>
  <si>
    <t>ARDR_INTEREST_COST_OPRB</t>
  </si>
  <si>
    <t>OPRB Expense (Income)</t>
  </si>
  <si>
    <t>ARDR_OPRB_EXPENSE_INCOME</t>
  </si>
  <si>
    <t>Stock Option Expense (Before Tax)</t>
  </si>
  <si>
    <t>ARDR_STOCK_OPT_EXPENSE_BEF_TAX</t>
  </si>
  <si>
    <t>Expected Pension Benefit Payments - Year 1</t>
  </si>
  <si>
    <t>ARDR_EXPCTD_PEN_BEN_PYMTS_YR_1</t>
  </si>
  <si>
    <t>Expected Pension Benefit Payments - Year 2</t>
  </si>
  <si>
    <t>ARDR_EXPCTD_PEN_BEN_PYMTS_YR_2</t>
  </si>
  <si>
    <t>Expected Pension Benefit Payments - Year 3</t>
  </si>
  <si>
    <t>ARDR_EXPCTD_PEN_BEN_PYMTS_YR_3</t>
  </si>
  <si>
    <t>Expected Pension Benefit Payments - Year 4</t>
  </si>
  <si>
    <t>ARDR_EXPCTD_PEN_BEN_PYMTS_YR_4</t>
  </si>
  <si>
    <t>Expected Pension Benefit Payments - Year 5</t>
  </si>
  <si>
    <t>ARDR_EXPCTD_PEN_BEN_PYMTS_YR_5</t>
  </si>
  <si>
    <t>Expected Pension Benefit Pmts Beyond Yr 5</t>
  </si>
  <si>
    <t>ARDR_EXP_PEN_BFIT_PYMTS_BYND_YR5</t>
  </si>
  <si>
    <t>Adjusted EBIT/Non-GAAP Operating Income</t>
  </si>
  <si>
    <t>ARDR_ADJ_EBIT_NON_GAAP_OP_INC</t>
  </si>
  <si>
    <t>Income Tax Exp - Current Taxes (Intl)</t>
  </si>
  <si>
    <t>ARDR_ITE_CURRENT_TAX_INTL</t>
  </si>
  <si>
    <t>Income Tax Exp - Current Taxes (National)</t>
  </si>
  <si>
    <t>ARDR_ITE_CURRENT_TAX_NATL</t>
  </si>
  <si>
    <t>Income Tax Exp - Current Taxes (Local)</t>
  </si>
  <si>
    <t>ARDR_ITE_CURRENT_TAX_LCL</t>
  </si>
  <si>
    <t>Income Tax Exp - Deferred Taxes (Intl)</t>
  </si>
  <si>
    <t>ARDR_INC_DEFERRED_TAX_INTL</t>
  </si>
  <si>
    <t>Income Tax Exp - Deferred Taxes (National)</t>
  </si>
  <si>
    <t>ARDR_ITE_DEFERRED_TAX_NATL</t>
  </si>
  <si>
    <t>Income Tax Exp - Deferred Taxes (Local)</t>
  </si>
  <si>
    <t>ARDR_ITE_DEFERRED_TAX_LCL</t>
  </si>
  <si>
    <t>Acquisition Related Charges - Non-GAAP S&amp;M</t>
  </si>
  <si>
    <t>ARDR_ACQ_REL_CHRGS_NON_GAAP_S&amp;M</t>
  </si>
  <si>
    <t>Tax Effect on Non-GAAP Adjustments</t>
  </si>
  <si>
    <t>ARDR_TAX_EFFECT_NON_GAAP_ADJ</t>
  </si>
  <si>
    <t>Non-GAAP Diluted Weighted Average Shares</t>
  </si>
  <si>
    <t>ARDR_NON_GAAP_DIL_WAVG_SHRS</t>
  </si>
  <si>
    <t>Other Expenses or Income - Pension</t>
  </si>
  <si>
    <t>ARDR_OTHER_EXP_INC_PENSION</t>
  </si>
  <si>
    <t>Amortization Prior Service Cost - OPEB</t>
  </si>
  <si>
    <t>ARDR_AMORT_PR_SERVICE_CST_OPEB</t>
  </si>
  <si>
    <t>Other Expenses or Income - OPEB</t>
  </si>
  <si>
    <t>ARDR_OTHER_EXP_INC_OPEB</t>
  </si>
  <si>
    <t>ARDR Restructuring Workflow Balance Non-GAAP EPS</t>
  </si>
  <si>
    <t>ARDR_REST_WF_BAL_NON-GAAP_EPS</t>
  </si>
  <si>
    <t>ARDR Tax Provision Benefit Non-GAAP EPS</t>
  </si>
  <si>
    <t>ARDR_TAX_PROV_BFIT_NON-GAAP_EPS</t>
  </si>
  <si>
    <t>Earnings Before Interest and Taxes</t>
  </si>
  <si>
    <t>ARDR_EBIT</t>
  </si>
  <si>
    <t>ARDR Pension Plan Asset Cat Alt Investments Amt</t>
  </si>
  <si>
    <t>ARDR_PEN_PL_AST_CAT_ALT_INVS_AMT</t>
  </si>
  <si>
    <t>ARDR Gross Margin</t>
  </si>
  <si>
    <t>ARDR_GROSS_MARGIN</t>
  </si>
  <si>
    <t>ARDR Revenue Growth</t>
  </si>
  <si>
    <t>ARDR_REVENUE_GROWTH</t>
  </si>
  <si>
    <t>ARDR Stock Based Compensation CF Pre Tax</t>
  </si>
  <si>
    <t>ARDR_STK_BSD_CMPNSTN_CF_PRE_TAX</t>
  </si>
  <si>
    <t>Source: Bloomberg</t>
  </si>
  <si>
    <t>Balance Sheet</t>
  </si>
  <si>
    <t xml:space="preserve">  Current Assets</t>
  </si>
  <si>
    <t>Cash and Equivalents</t>
  </si>
  <si>
    <t>ARD_CASH_AND_EQUIVALENTS</t>
  </si>
  <si>
    <t>Accounts Receivable - Trade</t>
  </si>
  <si>
    <t>ARD_ACCTS_RECEIVABLE_TRADE</t>
  </si>
  <si>
    <t>Inventories</t>
  </si>
  <si>
    <t>ARD_INVENTORY</t>
  </si>
  <si>
    <t>Assets Held For Sale</t>
  </si>
  <si>
    <t>ARD_ASSETS_HELD_FOR_SALE</t>
  </si>
  <si>
    <t>Other Current Assets</t>
  </si>
  <si>
    <t>ARD_OTHER_CURRENT_ASSETS</t>
  </si>
  <si>
    <t>Allowance For Doubtful Accounts</t>
  </si>
  <si>
    <t>ARD_ALLOW_FOR_DOUBTFUL_ACCTS</t>
  </si>
  <si>
    <t>Total Current Assets</t>
  </si>
  <si>
    <t>ARD_TOTAL_CUR_ASSETS</t>
  </si>
  <si>
    <t xml:space="preserve">  Noncurrent Assets</t>
  </si>
  <si>
    <t>Property Plant &amp; Equipment - Net</t>
  </si>
  <si>
    <t>ARD_PROPERTY_PLANT_EQUIP_NET</t>
  </si>
  <si>
    <t>Deferred Income Tax Asset (Long-Term)</t>
  </si>
  <si>
    <t>ARD_DEFERRED_INC_TAX_ASSET_LT</t>
  </si>
  <si>
    <t>Other Intangible Assets</t>
  </si>
  <si>
    <t>ARD_OTHER_INTANGIBLE_ASSET</t>
  </si>
  <si>
    <t>Goodwill</t>
  </si>
  <si>
    <t>ARD_GOODWLL</t>
  </si>
  <si>
    <t>Other Noncurrent Assets</t>
  </si>
  <si>
    <t>ARD_OTHER_NONCURRENT_ASSET</t>
  </si>
  <si>
    <t>Total Assets</t>
  </si>
  <si>
    <t>ARD_TOT_ASSETS</t>
  </si>
  <si>
    <t xml:space="preserve">  Current Liabilities</t>
  </si>
  <si>
    <t>Accounts Payable and Accrued Expenses</t>
  </si>
  <si>
    <t>ARD_ACCT_PAYABLE_ACCRUED_EXP</t>
  </si>
  <si>
    <t>Current Portion of Long-Term Debt</t>
  </si>
  <si>
    <t>ARD_CURRENT_PORTION_OF_LT_DEBT</t>
  </si>
  <si>
    <t>Short-Term Borrowings</t>
  </si>
  <si>
    <t>ARD_ST_BORROW</t>
  </si>
  <si>
    <t>Other Current Liabilities</t>
  </si>
  <si>
    <t>ARD_OTHER_CURRENT_LIABILITIES</t>
  </si>
  <si>
    <t>Current Portion LT Debt and Capital Leases</t>
  </si>
  <si>
    <t>ARD_CURR_POR_LT_DEBT_&amp;_CPTL_LEAS</t>
  </si>
  <si>
    <t>Total Current Liabilities</t>
  </si>
  <si>
    <t>ARD_TOTAL_CURRENT_LIABILITIES</t>
  </si>
  <si>
    <t xml:space="preserve">  Non Current Liabilities</t>
  </si>
  <si>
    <t>Long Term Capital Lease Obligations</t>
  </si>
  <si>
    <t>ARD_LT_CAP_LEASE_OBLIGATIONS</t>
  </si>
  <si>
    <t>Long Term Debt</t>
  </si>
  <si>
    <t>ARD_LT_DEBT</t>
  </si>
  <si>
    <t>Deferred Income Taxes (Liabilities)</t>
  </si>
  <si>
    <t>ARD_DEFERRED_INCOME_TAXES_LIAB</t>
  </si>
  <si>
    <t>Pension/Postretirement Liabilities</t>
  </si>
  <si>
    <t>ARD_PENSION_POSTRETIREMNT_LIAB</t>
  </si>
  <si>
    <t>Other Noncurrent Liabilities</t>
  </si>
  <si>
    <t>ARD_OTH_NONCURRENT_LIABILITIES</t>
  </si>
  <si>
    <t xml:space="preserve">  Stockholder Equity</t>
  </si>
  <si>
    <t>Preferred Stock</t>
  </si>
  <si>
    <t>ARD_PREFERRED_STOCK</t>
  </si>
  <si>
    <t>Minority/Non Controlling Int (Stckhldrs Eqty)</t>
  </si>
  <si>
    <t>ARD_MIN_NONCONTROL_INT_SE</t>
  </si>
  <si>
    <t>Common Stock</t>
  </si>
  <si>
    <t>ARD_COMMON_STOCK</t>
  </si>
  <si>
    <t>Additional Paid In Capital</t>
  </si>
  <si>
    <t>ARD_ADDITIONAL_PAID_IN_CAPITAL</t>
  </si>
  <si>
    <t>Treasury Stock (Amount)</t>
  </si>
  <si>
    <t>ARD_TREASURY_STOCK_AMOUNT</t>
  </si>
  <si>
    <t>Accumulated Other Comprehensive Income</t>
  </si>
  <si>
    <t>ARD_ACC_OTH_COMPREHENSIVE_INC</t>
  </si>
  <si>
    <t>Retained Earnings (Accumulated Deficit)</t>
  </si>
  <si>
    <t>ARD_RETAINED_EARN_ACC_DEFICIT</t>
  </si>
  <si>
    <t>Shares Outstanding</t>
  </si>
  <si>
    <t>ARD_SHARES_OUTSTANDING</t>
  </si>
  <si>
    <t>Par Value</t>
  </si>
  <si>
    <t>ARD_PAR_VALUE</t>
  </si>
  <si>
    <t>Treasury Shares (Number)</t>
  </si>
  <si>
    <t>ARD_TREASURY_SHARES_NUM</t>
  </si>
  <si>
    <t>Shares Issued</t>
  </si>
  <si>
    <t>ARD_SHARES_ISSUED</t>
  </si>
  <si>
    <t>Total Shareholders Equity</t>
  </si>
  <si>
    <t>ARD_TOTAL_SHAREHOLDERS_EQUITY</t>
  </si>
  <si>
    <t>Shares Authorized</t>
  </si>
  <si>
    <t>ARD_SHARES_AUTHORIZED</t>
  </si>
  <si>
    <t>Total Shareholders Equity Excluding Minority</t>
  </si>
  <si>
    <t>ARD_TOT_SHARE_EQY_EXCL_MINORITY</t>
  </si>
  <si>
    <t>Total Liabilities and Shareholders Equity</t>
  </si>
  <si>
    <t>ARD_TOT_LIAB_AND_SHAREHOLDER_EQY</t>
  </si>
  <si>
    <t>ARDR_INVENTORY</t>
  </si>
  <si>
    <t>Land</t>
  </si>
  <si>
    <t>ARDR_LAND</t>
  </si>
  <si>
    <t>Buildings</t>
  </si>
  <si>
    <t>ARDR_BUILDING</t>
  </si>
  <si>
    <t>Construction In Progress</t>
  </si>
  <si>
    <t>ARDR_CONSTRUCTION_IN_PROGRESS</t>
  </si>
  <si>
    <t>Furniture/Machinery/Equipment</t>
  </si>
  <si>
    <t>ARDR_FURNITURE_MACHINERY_EQUIP</t>
  </si>
  <si>
    <t>Property Plant &amp; Equipment - Gross</t>
  </si>
  <si>
    <t>ARDR_PROPERTY_PLANT_EQUIP_GROSS</t>
  </si>
  <si>
    <t>Accumulated Depreciation</t>
  </si>
  <si>
    <t>ARDR_ACCUMULATED_DEPREC</t>
  </si>
  <si>
    <t>ARDR_PROPERTY_PLANT_EQUIP_NET</t>
  </si>
  <si>
    <t>Deferred Income Tax Asset (LT)</t>
  </si>
  <si>
    <t>ARDR_DEFERRED_INC_TAX_ASSET_LT</t>
  </si>
  <si>
    <t>ARDR_OTHER_INTANGIBLE_ASSET</t>
  </si>
  <si>
    <t>ARDR_GOODWLL</t>
  </si>
  <si>
    <t>Patents/Trademarks/Copyrights</t>
  </si>
  <si>
    <t>ARDR_PATENTS_TRADEMRK_COPYRIGHT</t>
  </si>
  <si>
    <t>Accounts Payable - Trade</t>
  </si>
  <si>
    <t>ARDR_ACCOUNTS_PAYABLE_TRADE</t>
  </si>
  <si>
    <t>ARDR_CURRENT_PORTION_OF_LT_DEBT</t>
  </si>
  <si>
    <t>Short-Term Capital Lease Obligations</t>
  </si>
  <si>
    <t>ARDR_ST_CAP_LEASE_OBLIGATIONS</t>
  </si>
  <si>
    <t>ARDR_LT_CAP_LEASE_OBLIGATIONS</t>
  </si>
  <si>
    <t>ARDR_DEFERRED_INCOME_TAXES_LIAB</t>
  </si>
  <si>
    <t>Min/Non Cntrlling Int(Stckhldrs Eqty)</t>
  </si>
  <si>
    <t>ARDR_MIN_NONCONTROL_INT_SE</t>
  </si>
  <si>
    <t>ARDR_COMMON_STOCK</t>
  </si>
  <si>
    <t>ARDR_ADDITIONAL_PAID_IN_CAPITAL</t>
  </si>
  <si>
    <t>ARDR_TREASURY_STOCK_AMOUNT</t>
  </si>
  <si>
    <t>ARDR_ACC_OTH_COMPREHENSIVE_INC</t>
  </si>
  <si>
    <t>ARDR_RETAINED_EARN_ACC_DEFICIT</t>
  </si>
  <si>
    <t>ARDR_SHARES_OUTSTANDING</t>
  </si>
  <si>
    <t>ARDR_PAR_VALUE</t>
  </si>
  <si>
    <t>ARDR_TREASURY_SHARES_NUM</t>
  </si>
  <si>
    <t>Raw Materials</t>
  </si>
  <si>
    <t>ARDR_RAW_MATERIAL</t>
  </si>
  <si>
    <t>Finished Goods</t>
  </si>
  <si>
    <t>ARDR_FINISHED_GOOD</t>
  </si>
  <si>
    <t>Supplies and Materials</t>
  </si>
  <si>
    <t>ARDR_SUPPLIES_AND_MATERIALS</t>
  </si>
  <si>
    <t>Total Line of Credit</t>
  </si>
  <si>
    <t>ARDR_TOTAL_LINE_OF_CREDIT</t>
  </si>
  <si>
    <t>Total Available Line of Credit</t>
  </si>
  <si>
    <t>ARDR_TOTAL_AVAIL_LINE_OF_CREDIT</t>
  </si>
  <si>
    <t>Future Minimum Operating Lease Obligations</t>
  </si>
  <si>
    <t>ARDR_FUT_MIN_OPER_LEASE_OBLIG</t>
  </si>
  <si>
    <t>Current Rental Expense</t>
  </si>
  <si>
    <t>ARDR_CURRENT_RENTAL_EXP</t>
  </si>
  <si>
    <t>Rental Expense - Year 1</t>
  </si>
  <si>
    <t>ARDR_RENTAL_EXP_YR1</t>
  </si>
  <si>
    <t>Rental Expense - Year 2</t>
  </si>
  <si>
    <t>ARDR_RENTAL_EXP_YR2</t>
  </si>
  <si>
    <t>Rental Expense - Year 3</t>
  </si>
  <si>
    <t>ARDR_RENTAL_EXP_YR3</t>
  </si>
  <si>
    <t>Rental Expense - Year 4</t>
  </si>
  <si>
    <t>ARDR_RENTAL_EXP_YR4</t>
  </si>
  <si>
    <t>Rental Expense - Year 5</t>
  </si>
  <si>
    <t>ARDR_RENTAL_EXP_YR5</t>
  </si>
  <si>
    <t>Rental Expense - Beyond Year 5</t>
  </si>
  <si>
    <t>ARDR_RENTAL_EXP_BEYOND_YR5</t>
  </si>
  <si>
    <t>ARDR_ALLOW_FOR_DOUBTFUL_ACCTS</t>
  </si>
  <si>
    <t>ARDR_TOTAL_SHAREHOLDERS_EQUITY</t>
  </si>
  <si>
    <t>Total Capital Leases</t>
  </si>
  <si>
    <t>ARDR_TOTAL_CAPITAL_LEASES</t>
  </si>
  <si>
    <t>Derivative Assets Short-Term</t>
  </si>
  <si>
    <t>ARDR_DERIVATIVE_ASSET_ST</t>
  </si>
  <si>
    <t>Derivative Liabilities</t>
  </si>
  <si>
    <t>ARDR_DERIVATIVE_LIABILITIES</t>
  </si>
  <si>
    <t>Other Accruals</t>
  </si>
  <si>
    <t>ARDR_OTHER_ACCRUALS</t>
  </si>
  <si>
    <t>Derivative Assets (Long-Term)</t>
  </si>
  <si>
    <t>ARDR_DERIVATIVE_ASSET_LT</t>
  </si>
  <si>
    <t>Letters of Credit</t>
  </si>
  <si>
    <t>ARDR_LETTERS_OF_CREDIT</t>
  </si>
  <si>
    <t>Derivative Liabilities (Short-Term)</t>
  </si>
  <si>
    <t>ARDR_DERIVATIVE_LIABILITIES_ST</t>
  </si>
  <si>
    <t>Derivative Liabilities (Long-Term)</t>
  </si>
  <si>
    <t>ARDR_DERIVATIVE_LIABILITIES_LT</t>
  </si>
  <si>
    <t>Shares Outstanding From The Front Cover</t>
  </si>
  <si>
    <t>ARDR_SHARE_OUT_FROM_FRONT_COVER</t>
  </si>
  <si>
    <t>Customer Lists/Contracts</t>
  </si>
  <si>
    <t>ARDR_CUSTOMER_LISTS_CONTRACTS</t>
  </si>
  <si>
    <t>Number of Employees at Period End Date</t>
  </si>
  <si>
    <t>ARDR_NUM_OF_EMPLOYEES_PERIOD_END</t>
  </si>
  <si>
    <t>Accumulated Amortization Intangible Assets</t>
  </si>
  <si>
    <t>ARDR_ACCCUM_AMORT_INTANG_ASSET</t>
  </si>
  <si>
    <t>Total Contingent Payable</t>
  </si>
  <si>
    <t>ARDR_TOTAL_CONTIGENT_PAYABLE</t>
  </si>
  <si>
    <t>Options Granted During Period</t>
  </si>
  <si>
    <t>ARDR_OPTIONS_GRANTED_DURING_PER</t>
  </si>
  <si>
    <t>Options Outstanding End Period</t>
  </si>
  <si>
    <t>ARDR_OPTIONS_OUTSTANDING_END_PER</t>
  </si>
  <si>
    <t>Options Exercised During the Period</t>
  </si>
  <si>
    <t>ARDR_OPTIONS_EXERCISED_DUR_PER</t>
  </si>
  <si>
    <t>Options Expired During the Period</t>
  </si>
  <si>
    <t>ARDR_OPTIONS_EXPIRED_DUR_PER</t>
  </si>
  <si>
    <t>Accrued Expenses And Other (ST)</t>
  </si>
  <si>
    <t>ARDR_ACCRUED_EXP_OTHER_ST</t>
  </si>
  <si>
    <t>Total Credit Utilized</t>
  </si>
  <si>
    <t>ARDR_TOTAL_CREDIT_UTILIZED</t>
  </si>
  <si>
    <t>Purchase Obligations</t>
  </si>
  <si>
    <t>ARDR_PURCHASE_OBLIGATIONS</t>
  </si>
  <si>
    <t>Cash Equivalents</t>
  </si>
  <si>
    <t>ARDR_CASH_EQUIVS</t>
  </si>
  <si>
    <t>Debt Schedule In Yr 1</t>
  </si>
  <si>
    <t>ARDR_DEBT_SCHEDULE_IN_YR1</t>
  </si>
  <si>
    <t>Debt Schedule In Yr 2</t>
  </si>
  <si>
    <t>ARDR_DEBT_SCHEDULE_IN_YR2</t>
  </si>
  <si>
    <t>Debt Schedule In Yr 3</t>
  </si>
  <si>
    <t>ARDR_DEBT_SCHEDULE_IN_YR3</t>
  </si>
  <si>
    <t>Debt Schedule In Yr 4</t>
  </si>
  <si>
    <t>ARDR_DEBT_SCHEDULE_IN_YR4</t>
  </si>
  <si>
    <t>Debt Schedule In Yr 5</t>
  </si>
  <si>
    <t>ARDR_DEBT_SCHEDULE_IN_YR5</t>
  </si>
  <si>
    <t>Debt Schedule Thereafter</t>
  </si>
  <si>
    <t>ARDR_DEBT_SCHEDULE_THEREAFTER</t>
  </si>
  <si>
    <t>Debt Schedule - Total Debt</t>
  </si>
  <si>
    <t>ARDR_DEBT_SCHEDULE_TOTAL_DEBT</t>
  </si>
  <si>
    <t>Debt Schedule - Total Long Term Debt</t>
  </si>
  <si>
    <t>ARDR_DEBT_SCHEDULE_TOTAL_LT_DEBT</t>
  </si>
  <si>
    <t>Number of Common Shares Repurchased</t>
  </si>
  <si>
    <t>ARDR_COMMON_SHARES_REPURCHASED</t>
  </si>
  <si>
    <t>Value of Common Shares Repurchased</t>
  </si>
  <si>
    <t>ARDR_VAL_COMMON_SHRS_REPURCHASED</t>
  </si>
  <si>
    <t>Fair Value Assets Recur - Level 1</t>
  </si>
  <si>
    <t>ARDR_FV_ASSETS_REC_LEVEL_1</t>
  </si>
  <si>
    <t>Fair Value Assets Recur - Level 2</t>
  </si>
  <si>
    <t>ARDR_FV_ASSETS_REC_LEVEL_2</t>
  </si>
  <si>
    <t>Fair Value Assets Recur - Level 3</t>
  </si>
  <si>
    <t>ARDR_FV_ASSETS_REC_LEVEL_3</t>
  </si>
  <si>
    <t>Fair Value Assets Recur - Total</t>
  </si>
  <si>
    <t>ARDR_FV_ASSETS_REC_TOTAL</t>
  </si>
  <si>
    <t>Fair Value Liab Recur - Level 1</t>
  </si>
  <si>
    <t>ARDR_FV_LIAB_REC_LEVEL_1</t>
  </si>
  <si>
    <t>Fair Value Liab Recur - Level 2</t>
  </si>
  <si>
    <t>ARDR_FV_LIAB_REC_LEVEL_2</t>
  </si>
  <si>
    <t>Fair Value Liab Recur - Level 3</t>
  </si>
  <si>
    <t>ARDR_FV_LIAB_REC_LEVEL_3</t>
  </si>
  <si>
    <t>Fair Value Liab Recur - Total</t>
  </si>
  <si>
    <t>ARDR_FV_LIAB_REC_TOTAL</t>
  </si>
  <si>
    <t>Fair Value Recur - Level 3 gain (loss)</t>
  </si>
  <si>
    <t>ARDR_FV_REC_LEVEL_3_GAIN_LOSS</t>
  </si>
  <si>
    <t>ARDR Options Cancelled or Forfeited</t>
  </si>
  <si>
    <t>ARDR_OPTIONS_CANCELLED_FORFEITED</t>
  </si>
  <si>
    <t>Contractual Obligations - Year 1</t>
  </si>
  <si>
    <t>ARDR_CONTRACTUAL_OBLIG_YEAR_1</t>
  </si>
  <si>
    <t>Contractual Obligations Years - 2 &amp; 3</t>
  </si>
  <si>
    <t>ARDR_CONTRACTUAL_OBLIG_YEAR_2_3</t>
  </si>
  <si>
    <t>Contractual Obligations Years - 4 &amp; 5</t>
  </si>
  <si>
    <t>ARDR_CONTRACTUAL_OBLIG_YEAR_4_5</t>
  </si>
  <si>
    <t>Contractual Obligations  - Beyond Year 5</t>
  </si>
  <si>
    <t>ARDR_CONT_OBLIG_BEYOND_YEAR_5</t>
  </si>
  <si>
    <t>Total Contractual Obligations</t>
  </si>
  <si>
    <t>ARDR_CONTRACTUAL_OBLIG_TOTAL</t>
  </si>
  <si>
    <t>Capital Lease Year 1</t>
  </si>
  <si>
    <t>ARDR_CAPITAL_LEASE_YEAR_1</t>
  </si>
  <si>
    <t>Capital Lease Year 2</t>
  </si>
  <si>
    <t>ARDR_CAPITAL_LEASE_YEAR_2</t>
  </si>
  <si>
    <t>Capital Lease Year 3</t>
  </si>
  <si>
    <t>ARDR_CAPITAL_LEASE_YEAR_3</t>
  </si>
  <si>
    <t>Capital Lease Year 4</t>
  </si>
  <si>
    <t>ARDR_CAPITAL_LEASE_YEAR_4</t>
  </si>
  <si>
    <t>Capital Lease Year 5</t>
  </si>
  <si>
    <t>ARDR_CAPITAL_LEASE_YEAR_5</t>
  </si>
  <si>
    <t>Capital Lease Beyond Year 5</t>
  </si>
  <si>
    <t>ARDR_CAPITAL_LEASE_BEYOND_YEAR_5</t>
  </si>
  <si>
    <t>Total Capital Lease</t>
  </si>
  <si>
    <t>ARDR_TOTAL_CAPITAL_LEASE</t>
  </si>
  <si>
    <t>PV of Future Min Op Lease Obligations</t>
  </si>
  <si>
    <t>ARDR_PV_FUTURE_MIN_OP_LEASE_OBL</t>
  </si>
  <si>
    <t>Weighted Average Cost of Options Granted</t>
  </si>
  <si>
    <t>ARDR_WEI_AVG_COST_OPTIONS_GRANT</t>
  </si>
  <si>
    <t>Stock Opt Valuation - Risk Free Rate (%)</t>
  </si>
  <si>
    <t>ARDR_STOCK_OPTION_VAL_RFR</t>
  </si>
  <si>
    <t>Stock Opt Valuation - Expected Life (Yrs)</t>
  </si>
  <si>
    <t>ARDR_STOCK_OPTION_VAL_EXP_LIFE</t>
  </si>
  <si>
    <t>Stock Opt Valuation - Expected Volatil (%)</t>
  </si>
  <si>
    <t>ARDR_STOCK_OPTION_VAL_EXP_VOL</t>
  </si>
  <si>
    <t>Stock Opt Valuation - Dividend Yield (%)</t>
  </si>
  <si>
    <t>ARDR_STOCK_OPTION_VAL_DVD_YLD</t>
  </si>
  <si>
    <t>Avg Exercise Price (Options Exercisable)</t>
  </si>
  <si>
    <t>ARDR_AVG_EXER_PX_OPT_EXERCISABLE</t>
  </si>
  <si>
    <t>Avg Exercise Price (Options Outstanding)</t>
  </si>
  <si>
    <t>ARDR_AVG_EXER_PX_OPT_OUTSTANDING</t>
  </si>
  <si>
    <t>Options Exercisable End of Period</t>
  </si>
  <si>
    <t>ARDR_OPTIONS_EXERCISABLE</t>
  </si>
  <si>
    <t>Capital Lease Interest</t>
  </si>
  <si>
    <t>ARD_CAPITAL_LEASE_INTEREST</t>
  </si>
  <si>
    <t>Deferred Tax Asset - Valuation Allowance</t>
  </si>
  <si>
    <t>ARDR_DEFERRED_TAX_ALLOWANCE</t>
  </si>
  <si>
    <t>Shares Authorized for Repurchase Number</t>
  </si>
  <si>
    <t>ARDR_SHARES_AUTH_REPURCH_NUMBER</t>
  </si>
  <si>
    <t>Remaining Shares Auth for Repurchase Amt</t>
  </si>
  <si>
    <t>ARDR_REMAINING_SH_AUTH_REP_AMT</t>
  </si>
  <si>
    <t>FV Assets Rec L1: Cash and Securities</t>
  </si>
  <si>
    <t>ARDR_FV_ASSETS_REC_L1_CASH_SECS</t>
  </si>
  <si>
    <t>FV Assets Rec L1: Derivatives</t>
  </si>
  <si>
    <t>ARDR_FV_ASTS_REC_L1_DERIVATIVES</t>
  </si>
  <si>
    <t>FV Assets Rec L2: Derivatives</t>
  </si>
  <si>
    <t>ARDR_FV_ASTS_REC_L2_DERIVATIVES</t>
  </si>
  <si>
    <t>FV Assets Rec L3: Derivatives</t>
  </si>
  <si>
    <t>ARDR_FV_ASTS_REC_L3_DERIVATIVES</t>
  </si>
  <si>
    <t>FV Assets Rec Total: Derivatives</t>
  </si>
  <si>
    <t>ARDR_FV_ASTS_REC_TOT_DERIVATIVES</t>
  </si>
  <si>
    <t>FV Liabs Rec L1: Derivatives</t>
  </si>
  <si>
    <t>ARDR_FV_LIABS_REC_L1_DERIVATIVES</t>
  </si>
  <si>
    <t>FV Liabs Rec L1: ST Borrowings</t>
  </si>
  <si>
    <t>ARDR_FV_LIABS_REC_L1_ST_BOR</t>
  </si>
  <si>
    <t>FV Liabs Rec L2: Derivatives</t>
  </si>
  <si>
    <t>ARDR_FV_LIABS_REC_L2_DERIVATIVES</t>
  </si>
  <si>
    <t>FV Liabs Rec L3: Derivatives</t>
  </si>
  <si>
    <t>ARDR_FV_LIABS_REC_L3_DERIVATIVES</t>
  </si>
  <si>
    <t>FV Liabs Rec Total: Derivatives</t>
  </si>
  <si>
    <t>ARDR_FV_LIABS_REC_TOT_DERV</t>
  </si>
  <si>
    <t>DTA - Net Operating Loss Carryforward</t>
  </si>
  <si>
    <t>ARDR_DTA_NOL_CARRYFORWARD</t>
  </si>
  <si>
    <t>Options at Beginning of Period</t>
  </si>
  <si>
    <t>ARDR_OPTIONS_BEGINNING_OF_PERIOD</t>
  </si>
  <si>
    <t>Average Price per Share Repurchased</t>
  </si>
  <si>
    <t>ARDR_AVG_PRICE_PER_SHARE_REPURCH</t>
  </si>
  <si>
    <t>As Reported Data Reference Restricted Stock Units</t>
  </si>
  <si>
    <t>ARDR_RESTRICTED_STOCK_UNITS</t>
  </si>
  <si>
    <t>ARDR Restricted Stock Unit WAvg FV PS</t>
  </si>
  <si>
    <t>ARDR_RSTR_STK_UNIT_WAVG_FV_PS</t>
  </si>
  <si>
    <t>ARDR Capital Lease in Other Current Liabilities</t>
  </si>
  <si>
    <t>ARDR_CPTL_LEA_IN_OTH_CURR_LIAB</t>
  </si>
  <si>
    <t>ARDR Present Value of Capital Lease Year 2</t>
  </si>
  <si>
    <t>ARDR_PV_OF_CAPITAL_LEASE_YEAR_2</t>
  </si>
  <si>
    <t>ARDR Present Value of Capital Lease Year 3</t>
  </si>
  <si>
    <t>ARDR_PV_OF_CAPITAL_LEASE_YEAR_3</t>
  </si>
  <si>
    <t>ARDR Present Value of Capital Lease Year 4</t>
  </si>
  <si>
    <t>ARDR_PV_OF_CAPITAL_LEASE_YEAR_4</t>
  </si>
  <si>
    <t>ARDR Present Value of Capital Lease Year 5</t>
  </si>
  <si>
    <t>ARDR_PV_OF_CAPITAL_LEASE_YEAR_5</t>
  </si>
  <si>
    <t>ARDR Present Value of Capital Lease Beyond Year 5</t>
  </si>
  <si>
    <t>ARDR_PV_OF_CAPITAL_LEA_BYND_YR_5</t>
  </si>
  <si>
    <t>ARDR Remaining # Shares Auth Und Repurch Prog</t>
  </si>
  <si>
    <t>ARDR_REM_#_SHS_AUTH_UND_REP_PROG</t>
  </si>
  <si>
    <t>ARDR Number Shares Repurchased Repurchase Program</t>
  </si>
  <si>
    <t>ARDR_#_SHS_REPURCH_FR_REP_PROG</t>
  </si>
  <si>
    <t>Cash Flow</t>
  </si>
  <si>
    <t xml:space="preserve">  Cash From Operating Activities</t>
  </si>
  <si>
    <t>Net Income - CF</t>
  </si>
  <si>
    <t>ARD_NET_INCOME_CF</t>
  </si>
  <si>
    <t>Depreciation And Amortization - CF</t>
  </si>
  <si>
    <t>ARD_DEPRECIATION_AND_AMORT_CF</t>
  </si>
  <si>
    <t>Deferred Income Taxes - CF</t>
  </si>
  <si>
    <t>ARD_DEFERRED_INCOME_TAXES_CF</t>
  </si>
  <si>
    <t>Disposal/Sale of Assets</t>
  </si>
  <si>
    <t>ARD_DISPOSAL_SALE_OF_ASSETS</t>
  </si>
  <si>
    <t>Stock Based Compensation</t>
  </si>
  <si>
    <t>ARD_STOCK_BASED_COMPENSATION</t>
  </si>
  <si>
    <t>Other Non-Cash Items</t>
  </si>
  <si>
    <t>ARD_OTHER_NON_CASH_ITEMS</t>
  </si>
  <si>
    <t>Change in Inventories</t>
  </si>
  <si>
    <t>ARD_CHANGE_IN_INVENTORIES</t>
  </si>
  <si>
    <t>Change in Accounts Receivable</t>
  </si>
  <si>
    <t>ARD_CHG_IN_ACCOUNTS_RECEIVABLE</t>
  </si>
  <si>
    <t>Change in Accounts Payable &amp; Accrued Expenses</t>
  </si>
  <si>
    <t>ARD_CHG_IN_ACCT_PAY_ACC_EXP</t>
  </si>
  <si>
    <t>Change in Other Current Assets</t>
  </si>
  <si>
    <t>ARD_CHANGE_IN_OTHER_CUR_ASSETS</t>
  </si>
  <si>
    <t>Impairments</t>
  </si>
  <si>
    <t>ARD_IMPAIRMENTS</t>
  </si>
  <si>
    <t>Pension/Postretirement Benefits</t>
  </si>
  <si>
    <t>ARD_PENSION_POSTRETIREMENT_BEN</t>
  </si>
  <si>
    <t>Total Cash Flows From Operations</t>
  </si>
  <si>
    <t>ARD_TOT_CASH_FLOWS_FROM_OPS</t>
  </si>
  <si>
    <t>Change in Restricted Cash</t>
  </si>
  <si>
    <t>ARD_CHANGE_IN_RESTRICTED_CASH</t>
  </si>
  <si>
    <t>Change In Other Assets And Liabilities</t>
  </si>
  <si>
    <t>ARD_CHG_OTH_ASSETS_LIAB</t>
  </si>
  <si>
    <t>Change in Other Current Assets and Liabilities</t>
  </si>
  <si>
    <t>ARD_CHG_IN_OTH_CUR_ASSETS_LIAB</t>
  </si>
  <si>
    <t>Gain/(Loss) On Early Extinguishment of Debt</t>
  </si>
  <si>
    <t>ARD_GL_ON_EARLY_EXT_OF_DEBT</t>
  </si>
  <si>
    <t xml:space="preserve">  Cash From Investing Activities</t>
  </si>
  <si>
    <t>Disposal of Fixed Assets</t>
  </si>
  <si>
    <t>ARD_DISPOSAL_OF_FIXED_ASSETS</t>
  </si>
  <si>
    <t>Capital Expenditures</t>
  </si>
  <si>
    <t>ARD_CAPITAL_EXPENDITURES</t>
  </si>
  <si>
    <t>Other Investing Activities</t>
  </si>
  <si>
    <t>ARD_OTHER_INVESTING_ACTIVITIES</t>
  </si>
  <si>
    <t>Sale of Assets</t>
  </si>
  <si>
    <t>ARD_SALE_OF_ASSETS</t>
  </si>
  <si>
    <t>Proceeds From Sale Of Fixed &amp; Intangible Asset</t>
  </si>
  <si>
    <t>ARD_PROC_SALE_FXD_INTANG_ASSETS</t>
  </si>
  <si>
    <t>Purchase Of Associates/Joint Ventures</t>
  </si>
  <si>
    <t>ARD_PURCHASE_ASSOC_JOINT_VENTURE</t>
  </si>
  <si>
    <t>Payment Of Acquisition Of Subsidiary</t>
  </si>
  <si>
    <t>ARD_PAYMENT_OF_ACQ_OF_SUBSIDIARY</t>
  </si>
  <si>
    <t>Acquisition Of Properties/Equipment</t>
  </si>
  <si>
    <t>ARD_ACQ_PROPERTIES_EQUIP</t>
  </si>
  <si>
    <t>Total Cash Flows From Investing</t>
  </si>
  <si>
    <t>ARD_TOT_CASHFLOWS_FROM_INVESTING</t>
  </si>
  <si>
    <t xml:space="preserve">  Cash from Financing Activities</t>
  </si>
  <si>
    <t>Dividends Paid</t>
  </si>
  <si>
    <t>ARD_DIVIDEND_PD</t>
  </si>
  <si>
    <t>Increase (Decrease) Short-Term Borrowings -Net</t>
  </si>
  <si>
    <t>ARD_INCR_DECR_ST_BORROW_NET</t>
  </si>
  <si>
    <t>Increase In Long-Term Borrowings</t>
  </si>
  <si>
    <t>ARD_INCR_IN_LT_BORROW</t>
  </si>
  <si>
    <t>Decrease In Long-Term Borrowings</t>
  </si>
  <si>
    <t>ARD_DECR_IN_LT_BORROW</t>
  </si>
  <si>
    <t>Effect of Exchange Rates On Cash</t>
  </si>
  <si>
    <t>ARD_EFF_OF_EXCH_RATES_ON_CASH</t>
  </si>
  <si>
    <t>Other Financing Activities</t>
  </si>
  <si>
    <t>ARD_OTHER_FINANCING_ACTIVITIES</t>
  </si>
  <si>
    <t>Cash Paid For Taxes</t>
  </si>
  <si>
    <t>ARD_CASH_PAID_FOR_TAXES</t>
  </si>
  <si>
    <t>Cash Paid For Interest</t>
  </si>
  <si>
    <t>ARD_CASH_PAID_FOR_INTEREST</t>
  </si>
  <si>
    <t>Net Change In Cash</t>
  </si>
  <si>
    <t>ARD_NET_CHANGE_IN_CASH</t>
  </si>
  <si>
    <t>Purchase of Treasury Stock</t>
  </si>
  <si>
    <t>ARD_PURCHASE_OF_TREASURY_STOCK</t>
  </si>
  <si>
    <t>Cash and Cash Equivalents (End of Period)</t>
  </si>
  <si>
    <t>ARD_CASH_CASH_EQUIV_END_OF_PER</t>
  </si>
  <si>
    <t>Cash and Cash Equivalents (Beg of Period)</t>
  </si>
  <si>
    <t>ARD_CASH_CASH_EQUIV_BEG_OF_PER</t>
  </si>
  <si>
    <t>Contributions From Minority Interest</t>
  </si>
  <si>
    <t>ARD_CONTRIBUTIONS_FROM_MIN_INT</t>
  </si>
  <si>
    <t>Decrease In Borrowings</t>
  </si>
  <si>
    <t>ARD_DECREASE_IN_BORROWINGS</t>
  </si>
  <si>
    <t>Increase In Borrowings</t>
  </si>
  <si>
    <t>ARD_INCREASE_IN_BORROWINGS</t>
  </si>
  <si>
    <t>Total Cash Flows From Financing</t>
  </si>
  <si>
    <t>ARD_TOT_CASHFLOWS_FROM_FINANCING</t>
  </si>
  <si>
    <t>ARDR Free Cash Flow</t>
  </si>
  <si>
    <t>ARDR_FCF</t>
  </si>
  <si>
    <t>Date</t>
  </si>
  <si>
    <t>Open</t>
  </si>
  <si>
    <t>High</t>
  </si>
  <si>
    <t>Low</t>
  </si>
  <si>
    <t>Close</t>
  </si>
  <si>
    <t>Adj Close</t>
  </si>
  <si>
    <t>Volume</t>
  </si>
  <si>
    <t>Inputs</t>
  </si>
  <si>
    <t xml:space="preserve">Revenue </t>
  </si>
  <si>
    <t xml:space="preserve">SG&amp;A Expense </t>
  </si>
  <si>
    <t xml:space="preserve">R &amp;D Expense </t>
  </si>
  <si>
    <t>Income Tax Expense</t>
  </si>
  <si>
    <t xml:space="preserve">Interest Expense </t>
  </si>
  <si>
    <t xml:space="preserve">Net Income </t>
  </si>
  <si>
    <t>Retained Earnings</t>
  </si>
  <si>
    <t>Cash</t>
  </si>
  <si>
    <t>AR</t>
  </si>
  <si>
    <t>Inventory</t>
  </si>
  <si>
    <t>Other CA</t>
  </si>
  <si>
    <t>PPE (Gross)</t>
  </si>
  <si>
    <t>Acc. Depreciation</t>
  </si>
  <si>
    <t>Intangiables</t>
  </si>
  <si>
    <t xml:space="preserve">Other Non-Current </t>
  </si>
  <si>
    <t>Current Liabilities</t>
  </si>
  <si>
    <t>Deferred Tax Liabilities</t>
  </si>
  <si>
    <t>Pension Liabilities</t>
  </si>
  <si>
    <t>Other Non-current Liabilities</t>
  </si>
  <si>
    <t>Total Liabilities</t>
  </si>
  <si>
    <t>Treasury Stock</t>
  </si>
  <si>
    <t>Other Comprehensive Income</t>
  </si>
  <si>
    <t xml:space="preserve">Retained Earnings </t>
  </si>
  <si>
    <t xml:space="preserve">Total Equity </t>
  </si>
  <si>
    <t>Total Liabilities and Equity</t>
  </si>
  <si>
    <t>Revenue Growth Rate</t>
  </si>
  <si>
    <t>Rev Growth</t>
  </si>
  <si>
    <t>COGS/Rev</t>
  </si>
  <si>
    <t>As Is</t>
  </si>
  <si>
    <t>SG&amp;A/ Rev</t>
  </si>
  <si>
    <t>Coupont Rate on Bpnds</t>
  </si>
  <si>
    <t>Zero</t>
  </si>
  <si>
    <t>Effective Tax</t>
  </si>
  <si>
    <t xml:space="preserve">COGS/Revenue </t>
  </si>
  <si>
    <t xml:space="preserve">SG&amp;A/Revenue </t>
  </si>
  <si>
    <t>Depreciation Rate</t>
  </si>
  <si>
    <t>Interest Rate</t>
  </si>
  <si>
    <t>Income Tax Rate</t>
  </si>
  <si>
    <t>Plowback Ratio (1-Payout)</t>
  </si>
  <si>
    <t xml:space="preserve">Cash/Revenue </t>
  </si>
  <si>
    <t xml:space="preserve">AR/Revenue </t>
  </si>
  <si>
    <t>Inventory/Revenue</t>
  </si>
  <si>
    <t>Other CA/Revenue</t>
  </si>
  <si>
    <t>Cash/Rev</t>
  </si>
  <si>
    <t>AR/REV</t>
  </si>
  <si>
    <t>INV/REV</t>
  </si>
  <si>
    <t>AS IS</t>
  </si>
  <si>
    <t>Forecast Gross PPE</t>
  </si>
  <si>
    <t>As is</t>
  </si>
  <si>
    <t>CL/Rev</t>
  </si>
  <si>
    <t>As is for now</t>
  </si>
  <si>
    <t xml:space="preserve">As is </t>
  </si>
  <si>
    <t>PPE Growth Rate</t>
  </si>
  <si>
    <t>CL/Revenue</t>
  </si>
  <si>
    <t xml:space="preserve">Inputs </t>
  </si>
  <si>
    <t>Current Year FCF</t>
  </si>
  <si>
    <t>Short Term FCF Growth</t>
  </si>
  <si>
    <t>Long Term FCF Growth</t>
  </si>
  <si>
    <t>Book Value of Debt</t>
  </si>
  <si>
    <t>WACC</t>
  </si>
  <si>
    <t xml:space="preserve">Shares Outstanding </t>
  </si>
  <si>
    <t>FCF</t>
  </si>
  <si>
    <t>Terminal Value</t>
  </si>
  <si>
    <t>Long Run Growth</t>
  </si>
  <si>
    <t>Firm Beta</t>
  </si>
  <si>
    <t xml:space="preserve">Market Risk Premium </t>
  </si>
  <si>
    <t>Cost of Debt (YTM Bonds)</t>
  </si>
  <si>
    <t>Weight of Equity</t>
  </si>
  <si>
    <t>Weight of Debt</t>
  </si>
  <si>
    <t>Tax Rate</t>
  </si>
  <si>
    <t>Output</t>
  </si>
  <si>
    <t>Risk-Free Rate (10 Year Tresaury )</t>
  </si>
  <si>
    <t>Return</t>
  </si>
  <si>
    <t>Return on SP</t>
  </si>
  <si>
    <t>Cost of Equity (%)</t>
  </si>
  <si>
    <t>Current Price</t>
  </si>
  <si>
    <t>Market Cap</t>
  </si>
  <si>
    <t>Total Assets (B)</t>
  </si>
  <si>
    <t>Free Cash Flow Before Interest Adjustment</t>
  </si>
  <si>
    <t>Interest Expense</t>
  </si>
  <si>
    <t xml:space="preserve">Free Cash Flow </t>
  </si>
  <si>
    <t>Operating Free Cash Flow</t>
  </si>
  <si>
    <t>Sum</t>
  </si>
  <si>
    <t>Enterprise Value</t>
  </si>
  <si>
    <t>Equity Value</t>
  </si>
  <si>
    <t>Share Price</t>
  </si>
  <si>
    <t xml:space="preserve">Enterprise Value </t>
  </si>
  <si>
    <t>Total CF</t>
  </si>
  <si>
    <t xml:space="preserve">Per share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</si>
</sst>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#,##0.0"/>
    <numFmt numFmtId="165" formatCode="0.0%"/>
    <numFmt numFmtId="171" formatCode="_(* #,##0_);_(* \(#,##0\);_(* &quot;-&quot;??_);_(@_)"/>
    <numFmt numFmtId="178" formatCode="0.00000"/>
    <numFmt numFmtId="182" formatCode="#,##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3" fontId="7" fillId="3" borderId="5">
      <alignment horizontal="right"/>
    </xf>
    <xf numFmtId="164" fontId="7" fillId="3" borderId="5">
      <alignment horizontal="right"/>
    </xf>
    <xf numFmtId="164" fontId="5" fillId="3" borderId="5">
      <alignment horizontal="right"/>
    </xf>
    <xf numFmtId="4" fontId="7" fillId="3" borderId="5">
      <alignment horizontal="right"/>
    </xf>
    <xf numFmtId="0" fontId="8" fillId="4" borderId="6" applyNumberFormat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3" fontId="7" fillId="3" borderId="5" xfId="11">
      <alignment horizontal="right"/>
    </xf>
    <xf numFmtId="164" fontId="7" fillId="3" borderId="5" xfId="12">
      <alignment horizontal="right"/>
    </xf>
    <xf numFmtId="164" fontId="5" fillId="3" borderId="5" xfId="13">
      <alignment horizontal="right"/>
    </xf>
    <xf numFmtId="4" fontId="7" fillId="3" borderId="5" xfId="14">
      <alignment horizontal="right"/>
    </xf>
    <xf numFmtId="0" fontId="8" fillId="4" borderId="6" xfId="15"/>
    <xf numFmtId="0" fontId="9" fillId="3" borderId="4" xfId="10" applyFont="1"/>
    <xf numFmtId="164" fontId="5" fillId="3" borderId="5" xfId="12" applyFo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165" fontId="7" fillId="3" borderId="5" xfId="17" applyNumberFormat="1" applyFont="1" applyFill="1" applyBorder="1" applyAlignment="1">
      <alignment horizontal="right"/>
    </xf>
    <xf numFmtId="164" fontId="0" fillId="0" borderId="0" xfId="0" applyNumberFormat="1"/>
    <xf numFmtId="165" fontId="0" fillId="0" borderId="0" xfId="17" applyNumberFormat="1" applyFont="1"/>
    <xf numFmtId="165" fontId="0" fillId="0" borderId="0" xfId="0" applyNumberFormat="1"/>
    <xf numFmtId="2" fontId="0" fillId="0" borderId="0" xfId="0" applyNumberFormat="1"/>
    <xf numFmtId="4" fontId="7" fillId="3" borderId="5" xfId="12" applyNumberFormat="1">
      <alignment horizontal="right"/>
    </xf>
    <xf numFmtId="165" fontId="5" fillId="3" borderId="5" xfId="17" applyNumberFormat="1" applyFont="1" applyFill="1" applyBorder="1" applyAlignment="1">
      <alignment horizontal="right"/>
    </xf>
    <xf numFmtId="171" fontId="0" fillId="0" borderId="0" xfId="16" applyNumberFormat="1" applyFont="1"/>
    <xf numFmtId="171" fontId="0" fillId="0" borderId="0" xfId="0" applyNumberFormat="1"/>
    <xf numFmtId="4" fontId="0" fillId="0" borderId="0" xfId="0" applyNumberFormat="1"/>
    <xf numFmtId="178" fontId="0" fillId="0" borderId="0" xfId="0" applyNumberFormat="1"/>
    <xf numFmtId="8" fontId="0" fillId="0" borderId="0" xfId="0" applyNumberFormat="1"/>
    <xf numFmtId="43" fontId="0" fillId="0" borderId="0" xfId="0" applyNumberFormat="1"/>
    <xf numFmtId="182" fontId="0" fillId="0" borderId="0" xfId="0" applyNumberFormat="1"/>
  </cellXfs>
  <cellStyles count="18">
    <cellStyle name="blp_column_header" xfId="1" xr:uid="{04AAE6EC-2360-43D7-8836-12802A58039F}"/>
    <cellStyle name="blp_title_header_row_left" xfId="2" xr:uid="{803B88D8-7F66-4742-B267-F86FDA157968}"/>
    <cellStyle name="Comma" xfId="16" builtinId="3"/>
    <cellStyle name="fa_column_header_bottom" xfId="7" xr:uid="{3FDDFCF9-DCBF-4EDA-8FC7-16EA3A3902D5}"/>
    <cellStyle name="fa_column_header_bottom_left" xfId="6" xr:uid="{CE36D9B7-85F4-4A4C-8EC5-1DAA72A6AE8F}"/>
    <cellStyle name="fa_column_header_empty" xfId="3" xr:uid="{B97EF1E3-08FA-4FE8-AD65-9AD0FAA3FB82}"/>
    <cellStyle name="fa_column_header_top" xfId="5" xr:uid="{647D1166-21AB-4F81-B09D-5CC93EAF7CE5}"/>
    <cellStyle name="fa_column_header_top_left" xfId="4" xr:uid="{0AA628E8-6E89-4BB8-8C53-F22C519F77BE}"/>
    <cellStyle name="fa_data_bold_0_grouped" xfId="9" xr:uid="{3F6124C5-6FEA-48D1-95CC-C814E87A7DD2}"/>
    <cellStyle name="fa_data_bold_1_grouped" xfId="13" xr:uid="{0012883E-34FF-43CA-97DA-D4C060A48649}"/>
    <cellStyle name="fa_data_standard_0_grouped" xfId="11" xr:uid="{A18DEB5D-3048-46B4-8AFA-9BF1FA87526A}"/>
    <cellStyle name="fa_data_standard_1_grouped" xfId="12" xr:uid="{1C3AB929-28C7-4675-AE8B-FC1DDF83B769}"/>
    <cellStyle name="fa_data_standard_2_grouped" xfId="14" xr:uid="{82C07731-498D-4153-859C-5B0DB4134D91}"/>
    <cellStyle name="fa_footer_italic" xfId="15" xr:uid="{EF23E602-CFAB-433C-8D2B-532FD3B23097}"/>
    <cellStyle name="fa_row_header_bold" xfId="8" xr:uid="{20136234-98ED-4649-B136-3096EAF1BAB4}"/>
    <cellStyle name="fa_row_header_standard" xfId="10" xr:uid="{18BC184A-E37F-4556-9D49-DCCE7DF385F4}"/>
    <cellStyle name="Normal" xfId="0" builtinId="0"/>
    <cellStyle name="Percent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709A-7FB7-4166-AE23-5CE7C2A54230}">
  <dimension ref="A1:M152"/>
  <sheetViews>
    <sheetView topLeftCell="A28" workbookViewId="0">
      <selection activeCell="M34" sqref="M34"/>
    </sheetView>
  </sheetViews>
  <sheetFormatPr defaultRowHeight="14.4" x14ac:dyDescent="0.3"/>
  <cols>
    <col min="1" max="1" width="57.6640625" bestFit="1" customWidth="1"/>
    <col min="2" max="2" width="0" hidden="1" customWidth="1"/>
    <col min="3" max="12" width="11.88671875" customWidth="1"/>
    <col min="13" max="13" width="20.33203125" bestFit="1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3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3" x14ac:dyDescent="0.3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3">
      <c r="A7" s="10" t="s">
        <v>24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x14ac:dyDescent="0.3">
      <c r="A8" s="10" t="s">
        <v>25</v>
      </c>
      <c r="B8" s="10" t="s">
        <v>26</v>
      </c>
      <c r="C8" s="12">
        <v>4997</v>
      </c>
      <c r="D8" s="12">
        <v>5335</v>
      </c>
      <c r="E8" s="12">
        <v>5172</v>
      </c>
      <c r="F8" s="12">
        <v>5295</v>
      </c>
      <c r="G8" s="12">
        <v>5260</v>
      </c>
      <c r="H8" s="12">
        <v>5350</v>
      </c>
      <c r="I8" s="12">
        <v>5677</v>
      </c>
      <c r="J8" s="12">
        <v>6384</v>
      </c>
      <c r="K8" s="12">
        <v>7057</v>
      </c>
      <c r="L8" s="12">
        <v>7160</v>
      </c>
      <c r="M8" t="s">
        <v>730</v>
      </c>
    </row>
    <row r="9" spans="1:13" x14ac:dyDescent="0.3">
      <c r="A9" s="10"/>
      <c r="B9" s="10"/>
      <c r="C9" s="12"/>
      <c r="D9" s="21">
        <f>D8/C8-1</f>
        <v>6.7640584350610267E-2</v>
      </c>
      <c r="E9" s="21">
        <f t="shared" ref="E9:L9" si="0">E8/D8-1</f>
        <v>-3.0552952202436701E-2</v>
      </c>
      <c r="F9" s="21">
        <f t="shared" si="0"/>
        <v>2.3781902552204137E-2</v>
      </c>
      <c r="G9" s="21">
        <f t="shared" si="0"/>
        <v>-6.6100094428706013E-3</v>
      </c>
      <c r="H9" s="21">
        <f t="shared" si="0"/>
        <v>1.7110266159695797E-2</v>
      </c>
      <c r="I9" s="21">
        <f t="shared" si="0"/>
        <v>6.112149532710287E-2</v>
      </c>
      <c r="J9" s="21">
        <f t="shared" si="0"/>
        <v>0.12453760789149193</v>
      </c>
      <c r="K9" s="21">
        <f t="shared" si="0"/>
        <v>0.10541979949874691</v>
      </c>
      <c r="L9" s="21">
        <f t="shared" si="0"/>
        <v>1.4595437154598212E-2</v>
      </c>
      <c r="M9" s="23">
        <f>AVERAGE(D9:L9)</f>
        <v>4.1893792365460314E-2</v>
      </c>
    </row>
    <row r="10" spans="1:13" x14ac:dyDescent="0.3">
      <c r="A10" s="8" t="s">
        <v>27</v>
      </c>
      <c r="B10" s="8" t="s">
        <v>28</v>
      </c>
      <c r="C10" s="13" t="s">
        <v>29</v>
      </c>
      <c r="D10" s="13" t="s">
        <v>29</v>
      </c>
      <c r="E10" s="13" t="s">
        <v>29</v>
      </c>
      <c r="F10" s="13" t="s">
        <v>29</v>
      </c>
      <c r="G10" s="13" t="s">
        <v>29</v>
      </c>
      <c r="H10" s="13" t="s">
        <v>29</v>
      </c>
      <c r="I10" s="13">
        <v>5677</v>
      </c>
      <c r="J10" s="13">
        <v>6384</v>
      </c>
      <c r="K10" s="13">
        <v>7057</v>
      </c>
      <c r="L10" s="13">
        <v>7160</v>
      </c>
    </row>
    <row r="11" spans="1:13" x14ac:dyDescent="0.3">
      <c r="A11" s="10" t="s">
        <v>30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3" x14ac:dyDescent="0.3">
      <c r="A12" s="10" t="s">
        <v>31</v>
      </c>
      <c r="B12" s="10" t="s">
        <v>32</v>
      </c>
      <c r="C12" s="12">
        <v>750</v>
      </c>
      <c r="D12" s="12">
        <v>567</v>
      </c>
      <c r="E12" s="12">
        <v>649</v>
      </c>
      <c r="F12" s="12">
        <v>581</v>
      </c>
      <c r="G12" s="12">
        <v>584</v>
      </c>
      <c r="H12" s="12">
        <v>605</v>
      </c>
      <c r="I12" s="12">
        <v>680</v>
      </c>
      <c r="J12" s="12">
        <v>772</v>
      </c>
      <c r="K12" s="12">
        <v>825</v>
      </c>
      <c r="L12" s="12">
        <v>822</v>
      </c>
    </row>
    <row r="13" spans="1:13" x14ac:dyDescent="0.3">
      <c r="A13" s="10" t="s">
        <v>33</v>
      </c>
      <c r="B13" s="10" t="s">
        <v>34</v>
      </c>
      <c r="C13" s="12">
        <v>4041</v>
      </c>
      <c r="D13" s="12">
        <v>4307</v>
      </c>
      <c r="E13" s="12">
        <v>4375</v>
      </c>
      <c r="F13" s="12">
        <v>4329</v>
      </c>
      <c r="G13" s="12">
        <v>4284</v>
      </c>
      <c r="H13" s="12">
        <v>4197</v>
      </c>
      <c r="I13" s="12">
        <v>4300</v>
      </c>
      <c r="J13" s="12">
        <v>4815</v>
      </c>
      <c r="K13" s="12">
        <v>5425</v>
      </c>
      <c r="L13" s="12">
        <v>5551</v>
      </c>
      <c r="M13" t="s">
        <v>731</v>
      </c>
    </row>
    <row r="14" spans="1:13" x14ac:dyDescent="0.3">
      <c r="A14" s="10"/>
      <c r="B14" s="10"/>
      <c r="C14" s="21">
        <f>C13/C8</f>
        <v>0.80868521112667602</v>
      </c>
      <c r="D14" s="21">
        <f t="shared" ref="D14:L14" si="1">D13/D8</f>
        <v>0.80731021555763827</v>
      </c>
      <c r="E14" s="21">
        <f t="shared" si="1"/>
        <v>0.84590100541376645</v>
      </c>
      <c r="F14" s="21">
        <f t="shared" si="1"/>
        <v>0.81756373937677052</v>
      </c>
      <c r="G14" s="21">
        <f t="shared" si="1"/>
        <v>0.81444866920152093</v>
      </c>
      <c r="H14" s="21">
        <f t="shared" si="1"/>
        <v>0.78448598130841118</v>
      </c>
      <c r="I14" s="21">
        <f t="shared" si="1"/>
        <v>0.75744231107979565</v>
      </c>
      <c r="J14" s="21">
        <f t="shared" si="1"/>
        <v>0.75422932330827064</v>
      </c>
      <c r="K14" s="21">
        <f t="shared" si="1"/>
        <v>0.76874025789995748</v>
      </c>
      <c r="L14" s="21">
        <f t="shared" si="1"/>
        <v>0.77527932960893853</v>
      </c>
      <c r="M14" s="24">
        <f>AVERAGE(C14:L14)</f>
        <v>0.79340860438817462</v>
      </c>
    </row>
    <row r="15" spans="1:13" x14ac:dyDescent="0.3">
      <c r="A15" s="10" t="s">
        <v>35</v>
      </c>
      <c r="B15" s="10" t="s">
        <v>36</v>
      </c>
      <c r="C15" s="12">
        <v>76</v>
      </c>
      <c r="D15" s="12">
        <v>77</v>
      </c>
      <c r="E15" s="12">
        <v>79</v>
      </c>
      <c r="F15" s="12">
        <v>77</v>
      </c>
      <c r="G15" s="12">
        <v>76</v>
      </c>
      <c r="H15" s="12">
        <v>73</v>
      </c>
      <c r="I15" s="12">
        <v>82</v>
      </c>
      <c r="J15" s="12">
        <v>85</v>
      </c>
      <c r="K15" s="12">
        <v>89</v>
      </c>
      <c r="L15" s="12">
        <v>87</v>
      </c>
      <c r="M15" t="s">
        <v>732</v>
      </c>
    </row>
    <row r="16" spans="1:13" x14ac:dyDescent="0.3">
      <c r="A16" s="10"/>
      <c r="B16" s="1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</row>
    <row r="17" spans="1:13" x14ac:dyDescent="0.3">
      <c r="A17" s="10" t="s">
        <v>37</v>
      </c>
      <c r="B17" s="10" t="s">
        <v>38</v>
      </c>
      <c r="C17" s="12">
        <v>516</v>
      </c>
      <c r="D17" s="12">
        <v>525</v>
      </c>
      <c r="E17" s="12">
        <v>509</v>
      </c>
      <c r="F17" s="12">
        <v>530</v>
      </c>
      <c r="G17" s="12">
        <v>487</v>
      </c>
      <c r="H17" s="12">
        <v>525</v>
      </c>
      <c r="I17" s="12">
        <v>584</v>
      </c>
      <c r="J17" s="12">
        <v>620</v>
      </c>
      <c r="K17" s="12">
        <v>700</v>
      </c>
      <c r="L17" s="12">
        <v>698</v>
      </c>
      <c r="M17" t="s">
        <v>733</v>
      </c>
    </row>
    <row r="18" spans="1:13" x14ac:dyDescent="0.3">
      <c r="A18" s="10"/>
      <c r="B18" s="10"/>
      <c r="C18" s="21">
        <f>C17/C8</f>
        <v>0.10326195717430459</v>
      </c>
      <c r="D18" s="21">
        <f t="shared" ref="D18:L18" si="2">D17/D8</f>
        <v>9.840674789128398E-2</v>
      </c>
      <c r="E18" s="21">
        <f t="shared" si="2"/>
        <v>9.8414539829853057E-2</v>
      </c>
      <c r="F18" s="21">
        <f t="shared" si="2"/>
        <v>0.10009442870632672</v>
      </c>
      <c r="G18" s="21">
        <f t="shared" si="2"/>
        <v>9.2585551330798474E-2</v>
      </c>
      <c r="H18" s="21">
        <f t="shared" si="2"/>
        <v>9.8130841121495324E-2</v>
      </c>
      <c r="I18" s="21">
        <f t="shared" si="2"/>
        <v>0.10287123480711644</v>
      </c>
      <c r="J18" s="21">
        <f t="shared" si="2"/>
        <v>9.7117794486215533E-2</v>
      </c>
      <c r="K18" s="21">
        <f t="shared" si="2"/>
        <v>9.919229134193E-2</v>
      </c>
      <c r="L18" s="21">
        <f t="shared" si="2"/>
        <v>9.7486033519553067E-2</v>
      </c>
      <c r="M18" s="24">
        <f>AVERAGE(C18:L18)</f>
        <v>9.8756142020887713E-2</v>
      </c>
    </row>
    <row r="19" spans="1:13" x14ac:dyDescent="0.3">
      <c r="A19" s="10" t="s">
        <v>39</v>
      </c>
      <c r="B19" s="10" t="s">
        <v>40</v>
      </c>
      <c r="C19" s="12">
        <v>129</v>
      </c>
      <c r="D19" s="12" t="s">
        <v>29</v>
      </c>
      <c r="E19" s="12">
        <v>10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</row>
    <row r="20" spans="1:13" x14ac:dyDescent="0.3">
      <c r="A20" s="10" t="s">
        <v>41</v>
      </c>
      <c r="B20" s="10" t="s">
        <v>42</v>
      </c>
      <c r="C20" s="12">
        <v>29</v>
      </c>
      <c r="D20" s="12" t="s">
        <v>29</v>
      </c>
      <c r="E20" s="12">
        <v>51</v>
      </c>
      <c r="F20" s="12">
        <v>8</v>
      </c>
      <c r="G20" s="12">
        <v>37</v>
      </c>
      <c r="H20" s="12">
        <v>-6</v>
      </c>
      <c r="I20" s="12" t="s">
        <v>29</v>
      </c>
      <c r="J20" s="12" t="s">
        <v>29</v>
      </c>
      <c r="K20" s="12" t="s">
        <v>29</v>
      </c>
      <c r="L20" s="12" t="s">
        <v>29</v>
      </c>
    </row>
    <row r="21" spans="1:13" x14ac:dyDescent="0.3">
      <c r="A21" s="10" t="s">
        <v>43</v>
      </c>
      <c r="B21" s="10" t="s">
        <v>44</v>
      </c>
      <c r="C21" s="12">
        <v>956</v>
      </c>
      <c r="D21" s="12">
        <v>1028</v>
      </c>
      <c r="E21" s="12">
        <v>797</v>
      </c>
      <c r="F21" s="12">
        <v>966</v>
      </c>
      <c r="G21" s="12">
        <v>976</v>
      </c>
      <c r="H21" s="12">
        <v>1153</v>
      </c>
      <c r="I21" s="12">
        <v>1377</v>
      </c>
      <c r="J21" s="12">
        <v>1569</v>
      </c>
      <c r="K21" s="12">
        <v>1632</v>
      </c>
      <c r="L21" s="12">
        <v>1609</v>
      </c>
    </row>
    <row r="22" spans="1:13" x14ac:dyDescent="0.3">
      <c r="A22" s="10" t="s">
        <v>45</v>
      </c>
      <c r="B22" s="10" t="s">
        <v>46</v>
      </c>
      <c r="C22" s="12">
        <v>206</v>
      </c>
      <c r="D22" s="12">
        <v>461</v>
      </c>
      <c r="E22" s="12">
        <v>148</v>
      </c>
      <c r="F22" s="12">
        <v>385</v>
      </c>
      <c r="G22" s="12">
        <v>392</v>
      </c>
      <c r="H22" s="12">
        <v>548</v>
      </c>
      <c r="I22" s="12">
        <v>697</v>
      </c>
      <c r="J22" s="12">
        <v>797</v>
      </c>
      <c r="K22" s="12">
        <v>807</v>
      </c>
      <c r="L22" s="12">
        <v>787</v>
      </c>
    </row>
    <row r="23" spans="1:13" x14ac:dyDescent="0.3">
      <c r="A23" s="10" t="s">
        <v>47</v>
      </c>
      <c r="B23" s="10" t="s">
        <v>48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2" t="s">
        <v>29</v>
      </c>
    </row>
    <row r="24" spans="1:13" x14ac:dyDescent="0.3">
      <c r="A24" s="10" t="s">
        <v>49</v>
      </c>
      <c r="B24" s="10" t="s">
        <v>50</v>
      </c>
      <c r="C24" s="12" t="s">
        <v>29</v>
      </c>
      <c r="D24" s="12">
        <v>-35</v>
      </c>
      <c r="E24" s="12" t="s">
        <v>29</v>
      </c>
      <c r="F24" s="12">
        <v>-34</v>
      </c>
      <c r="G24" s="12">
        <v>-16</v>
      </c>
      <c r="H24" s="12">
        <v>13</v>
      </c>
      <c r="I24" s="12">
        <v>14</v>
      </c>
      <c r="J24" s="12">
        <v>67</v>
      </c>
      <c r="K24" s="12">
        <v>36</v>
      </c>
      <c r="L24" s="12">
        <v>37</v>
      </c>
      <c r="M24" t="s">
        <v>732</v>
      </c>
    </row>
    <row r="25" spans="1:13" x14ac:dyDescent="0.3">
      <c r="A25" s="10" t="s">
        <v>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3" x14ac:dyDescent="0.3">
      <c r="A26" s="10" t="s">
        <v>52</v>
      </c>
      <c r="B26" s="10" t="s">
        <v>53</v>
      </c>
      <c r="C26" s="12" t="s">
        <v>29</v>
      </c>
      <c r="D26" s="12" t="s">
        <v>29</v>
      </c>
      <c r="E26" s="12" t="s">
        <v>29</v>
      </c>
      <c r="F26" s="12">
        <v>0</v>
      </c>
      <c r="G26" s="12" t="s">
        <v>29</v>
      </c>
      <c r="H26" s="12" t="s">
        <v>29</v>
      </c>
      <c r="I26" s="12" t="s">
        <v>29</v>
      </c>
      <c r="J26" s="12" t="s">
        <v>29</v>
      </c>
      <c r="K26" s="12" t="s">
        <v>29</v>
      </c>
      <c r="L26" s="12" t="s">
        <v>29</v>
      </c>
    </row>
    <row r="27" spans="1:13" x14ac:dyDescent="0.3">
      <c r="A27" s="10" t="s">
        <v>54</v>
      </c>
      <c r="B27" s="10" t="s">
        <v>55</v>
      </c>
      <c r="C27" s="12">
        <v>110</v>
      </c>
      <c r="D27" s="12">
        <v>108</v>
      </c>
      <c r="E27" s="12">
        <v>114</v>
      </c>
      <c r="F27" s="12">
        <v>112</v>
      </c>
      <c r="G27" s="12">
        <v>114</v>
      </c>
      <c r="H27" s="12">
        <v>100</v>
      </c>
      <c r="I27" s="12">
        <v>108</v>
      </c>
      <c r="J27" s="12">
        <v>107</v>
      </c>
      <c r="K27" s="12">
        <v>117</v>
      </c>
      <c r="L27" s="12">
        <v>131</v>
      </c>
      <c r="M27" t="s">
        <v>734</v>
      </c>
    </row>
    <row r="28" spans="1:13" x14ac:dyDescent="0.3">
      <c r="A28" s="10"/>
      <c r="B28" s="10"/>
      <c r="C28" s="21">
        <f>C27/'Balance Sheet'!C36</f>
        <v>6.7526089625537133E-2</v>
      </c>
      <c r="D28" s="21">
        <f>D27/'Balance Sheet'!D36</f>
        <v>5.5958549222797929E-2</v>
      </c>
      <c r="E28" s="21">
        <f>E27/'Balance Sheet'!E36</f>
        <v>5.4913294797687862E-2</v>
      </c>
      <c r="F28" s="21">
        <f>F27/'Balance Sheet'!F36</f>
        <v>5.533596837944664E-2</v>
      </c>
      <c r="G28" s="21">
        <f>G27/'Balance Sheet'!G36</f>
        <v>5.7633973710819006E-2</v>
      </c>
      <c r="H28" s="21">
        <f>H27/'Balance Sheet'!H36</f>
        <v>5.9916117435590173E-2</v>
      </c>
      <c r="I28" s="21">
        <f>I27/'Balance Sheet'!I36</f>
        <v>5.2199130014499759E-2</v>
      </c>
      <c r="J28" s="21">
        <f>J27/'Balance Sheet'!J36</f>
        <v>4.5052631578947365E-2</v>
      </c>
      <c r="K28" s="21">
        <f>K27/'Balance Sheet'!K36</f>
        <v>3.4800713860797146E-2</v>
      </c>
      <c r="L28" s="21">
        <f>L27/'Balance Sheet'!L36</f>
        <v>4.3871399866041529E-2</v>
      </c>
    </row>
    <row r="29" spans="1:13" x14ac:dyDescent="0.3">
      <c r="A29" s="10" t="s">
        <v>56</v>
      </c>
      <c r="B29" s="10" t="s">
        <v>57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>
        <v>-2</v>
      </c>
      <c r="J29" s="12" t="s">
        <v>29</v>
      </c>
      <c r="K29" s="12">
        <v>-14</v>
      </c>
      <c r="L29" s="12">
        <v>34</v>
      </c>
      <c r="M29" t="s">
        <v>735</v>
      </c>
    </row>
    <row r="30" spans="1:13" x14ac:dyDescent="0.3">
      <c r="A30" s="10" t="s">
        <v>58</v>
      </c>
      <c r="B30" s="10" t="s">
        <v>59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>
        <v>60</v>
      </c>
      <c r="K30" s="12" t="s">
        <v>29</v>
      </c>
      <c r="L30" s="12" t="s">
        <v>29</v>
      </c>
    </row>
    <row r="31" spans="1:13" x14ac:dyDescent="0.3">
      <c r="A31" s="10" t="s">
        <v>60</v>
      </c>
      <c r="B31" s="10" t="s">
        <v>61</v>
      </c>
      <c r="C31" s="12">
        <v>-840</v>
      </c>
      <c r="D31" s="12">
        <v>74</v>
      </c>
      <c r="E31" s="12">
        <v>-28</v>
      </c>
      <c r="F31" s="12">
        <v>68</v>
      </c>
      <c r="G31" s="12">
        <v>5</v>
      </c>
      <c r="H31" s="12">
        <v>120</v>
      </c>
      <c r="I31" s="12">
        <v>188</v>
      </c>
      <c r="J31" s="12">
        <v>269</v>
      </c>
      <c r="K31" s="12">
        <v>156</v>
      </c>
      <c r="L31" s="12">
        <v>186</v>
      </c>
      <c r="M31" t="s">
        <v>736</v>
      </c>
    </row>
    <row r="32" spans="1:13" x14ac:dyDescent="0.3">
      <c r="A32" s="10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0" t="s">
        <v>62</v>
      </c>
      <c r="B33" s="10" t="s">
        <v>63</v>
      </c>
      <c r="C33" s="12">
        <v>96</v>
      </c>
      <c r="D33" s="12">
        <v>353</v>
      </c>
      <c r="E33" s="12">
        <v>-40</v>
      </c>
      <c r="F33" s="12">
        <v>273</v>
      </c>
      <c r="G33" s="12">
        <v>232</v>
      </c>
      <c r="H33" s="12">
        <v>453</v>
      </c>
      <c r="I33" s="12">
        <v>590</v>
      </c>
      <c r="J33" s="12">
        <v>559</v>
      </c>
      <c r="K33" s="12">
        <v>704</v>
      </c>
      <c r="L33" s="12">
        <v>590</v>
      </c>
    </row>
    <row r="34" spans="1:12" x14ac:dyDescent="0.3">
      <c r="A34" s="10"/>
      <c r="B34" s="10"/>
      <c r="C34" s="12">
        <f>C31/C33</f>
        <v>-8.75</v>
      </c>
      <c r="D34" s="12">
        <f t="shared" ref="D34:L34" si="3">D31/D33</f>
        <v>0.20963172804532579</v>
      </c>
      <c r="E34" s="12">
        <f t="shared" si="3"/>
        <v>0.7</v>
      </c>
      <c r="F34" s="12">
        <f t="shared" si="3"/>
        <v>0.24908424908424909</v>
      </c>
      <c r="G34" s="12">
        <f t="shared" si="3"/>
        <v>2.1551724137931036E-2</v>
      </c>
      <c r="H34" s="26">
        <f t="shared" si="3"/>
        <v>0.26490066225165565</v>
      </c>
      <c r="I34" s="26">
        <f t="shared" si="3"/>
        <v>0.31864406779661014</v>
      </c>
      <c r="J34" s="26">
        <f t="shared" si="3"/>
        <v>0.481216457960644</v>
      </c>
      <c r="K34" s="26">
        <f t="shared" si="3"/>
        <v>0.22159090909090909</v>
      </c>
      <c r="L34" s="26">
        <f t="shared" si="3"/>
        <v>0.31525423728813562</v>
      </c>
    </row>
    <row r="35" spans="1:12" x14ac:dyDescent="0.3">
      <c r="A35" s="10" t="s">
        <v>64</v>
      </c>
      <c r="B35" s="10" t="s">
        <v>65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</row>
    <row r="36" spans="1:12" x14ac:dyDescent="0.3">
      <c r="A36" s="10" t="s">
        <v>66</v>
      </c>
      <c r="B36" s="10" t="s">
        <v>67</v>
      </c>
      <c r="C36" s="12" t="s">
        <v>29</v>
      </c>
      <c r="D36" s="12" t="s">
        <v>29</v>
      </c>
      <c r="E36" s="12">
        <v>74</v>
      </c>
      <c r="F36" s="12">
        <v>0</v>
      </c>
      <c r="G36" s="12">
        <v>46</v>
      </c>
      <c r="H36" s="12">
        <v>-5</v>
      </c>
      <c r="I36" s="12">
        <v>1</v>
      </c>
      <c r="J36" s="12">
        <v>71</v>
      </c>
      <c r="K36" s="12">
        <v>0</v>
      </c>
      <c r="L36" s="12">
        <v>32</v>
      </c>
    </row>
    <row r="37" spans="1:12" x14ac:dyDescent="0.3">
      <c r="A37" s="10" t="s">
        <v>68</v>
      </c>
      <c r="B37" s="10" t="s">
        <v>69</v>
      </c>
      <c r="C37" s="12">
        <v>-4</v>
      </c>
      <c r="D37" s="12">
        <v>-2</v>
      </c>
      <c r="E37" s="12">
        <v>4</v>
      </c>
      <c r="F37" s="12" t="s">
        <v>29</v>
      </c>
      <c r="G37" s="12">
        <v>-1</v>
      </c>
      <c r="H37" s="12">
        <v>-1</v>
      </c>
      <c r="I37" s="12">
        <v>3</v>
      </c>
      <c r="J37" s="12">
        <v>0</v>
      </c>
      <c r="K37" s="12">
        <v>1</v>
      </c>
      <c r="L37" s="12">
        <v>-1</v>
      </c>
    </row>
    <row r="38" spans="1:12" x14ac:dyDescent="0.3">
      <c r="A38" s="10" t="s">
        <v>70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0" t="s">
        <v>71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0" t="s">
        <v>72</v>
      </c>
      <c r="B40" s="10" t="s">
        <v>73</v>
      </c>
      <c r="C40" s="12">
        <v>7</v>
      </c>
      <c r="D40" s="12">
        <v>5</v>
      </c>
      <c r="E40" s="12">
        <v>3</v>
      </c>
      <c r="F40" s="12">
        <v>1</v>
      </c>
      <c r="G40" s="12">
        <v>2</v>
      </c>
      <c r="H40" s="12">
        <v>4</v>
      </c>
      <c r="I40" s="12">
        <v>6</v>
      </c>
      <c r="J40" s="12">
        <v>1</v>
      </c>
      <c r="K40" s="12">
        <v>2</v>
      </c>
      <c r="L40" s="12">
        <v>0</v>
      </c>
    </row>
    <row r="41" spans="1:12" x14ac:dyDescent="0.3">
      <c r="A41" s="10" t="s">
        <v>74</v>
      </c>
      <c r="B41" s="10" t="s">
        <v>75</v>
      </c>
      <c r="C41" s="14" t="s">
        <v>29</v>
      </c>
      <c r="D41" s="14" t="s">
        <v>29</v>
      </c>
      <c r="E41" s="14" t="s">
        <v>29</v>
      </c>
      <c r="F41" s="14">
        <v>0</v>
      </c>
      <c r="G41" s="14">
        <v>0.64</v>
      </c>
      <c r="H41" s="14">
        <v>0.68</v>
      </c>
      <c r="I41" s="14">
        <v>0.74</v>
      </c>
      <c r="J41" s="14">
        <v>0.81</v>
      </c>
      <c r="K41" s="14">
        <v>0.85</v>
      </c>
      <c r="L41" s="14" t="s">
        <v>29</v>
      </c>
    </row>
    <row r="42" spans="1:12" x14ac:dyDescent="0.3">
      <c r="A42" s="10" t="s">
        <v>76</v>
      </c>
      <c r="B42" s="10" t="s">
        <v>77</v>
      </c>
      <c r="C42" s="14" t="s">
        <v>29</v>
      </c>
      <c r="D42" s="14" t="s">
        <v>29</v>
      </c>
      <c r="E42" s="14" t="s">
        <v>29</v>
      </c>
      <c r="F42" s="14" t="s">
        <v>29</v>
      </c>
      <c r="G42" s="14" t="s">
        <v>29</v>
      </c>
      <c r="H42" s="14" t="s">
        <v>29</v>
      </c>
      <c r="I42" s="14" t="s">
        <v>29</v>
      </c>
      <c r="J42" s="14" t="s">
        <v>29</v>
      </c>
      <c r="K42" s="14" t="s">
        <v>29</v>
      </c>
      <c r="L42" s="14" t="s">
        <v>29</v>
      </c>
    </row>
    <row r="43" spans="1:12" x14ac:dyDescent="0.3">
      <c r="A43" s="10" t="s">
        <v>78</v>
      </c>
      <c r="B43" s="10" t="s">
        <v>79</v>
      </c>
      <c r="C43" s="14">
        <v>7.43</v>
      </c>
      <c r="D43" s="14">
        <v>2.25</v>
      </c>
      <c r="E43" s="14">
        <v>-0.16</v>
      </c>
      <c r="F43" s="14">
        <v>1.73</v>
      </c>
      <c r="G43" s="14">
        <v>1.92</v>
      </c>
      <c r="H43" s="14">
        <v>2.82</v>
      </c>
      <c r="I43" s="14">
        <v>3.44</v>
      </c>
      <c r="J43" s="14">
        <v>2.59</v>
      </c>
      <c r="K43" s="14">
        <v>4.9400000000000004</v>
      </c>
      <c r="L43" s="14">
        <v>3.71</v>
      </c>
    </row>
    <row r="44" spans="1:12" x14ac:dyDescent="0.3">
      <c r="A44" s="10" t="s">
        <v>80</v>
      </c>
      <c r="B44" s="10" t="s">
        <v>81</v>
      </c>
      <c r="C44" s="12">
        <v>125.6</v>
      </c>
      <c r="D44" s="12">
        <v>122.5</v>
      </c>
      <c r="E44" s="12">
        <v>119.4</v>
      </c>
      <c r="F44" s="12">
        <v>118.2</v>
      </c>
      <c r="G44" s="12">
        <v>117.5</v>
      </c>
      <c r="H44" s="12">
        <v>117.2</v>
      </c>
      <c r="I44" s="12">
        <v>114.4</v>
      </c>
      <c r="J44" s="12">
        <v>111.5</v>
      </c>
      <c r="K44" s="12">
        <v>110.4</v>
      </c>
      <c r="L44" s="12">
        <v>109.2</v>
      </c>
    </row>
    <row r="45" spans="1:12" x14ac:dyDescent="0.3">
      <c r="A45" s="10" t="s">
        <v>82</v>
      </c>
      <c r="B45" s="10" t="s">
        <v>83</v>
      </c>
      <c r="C45" s="14" t="s">
        <v>29</v>
      </c>
      <c r="D45" s="14" t="s">
        <v>29</v>
      </c>
      <c r="E45" s="14" t="s">
        <v>29</v>
      </c>
      <c r="F45" s="14" t="s">
        <v>29</v>
      </c>
      <c r="G45" s="14" t="s">
        <v>29</v>
      </c>
      <c r="H45" s="14" t="s">
        <v>29</v>
      </c>
      <c r="I45" s="14" t="s">
        <v>29</v>
      </c>
      <c r="J45" s="14" t="s">
        <v>29</v>
      </c>
      <c r="K45" s="14" t="s">
        <v>29</v>
      </c>
      <c r="L45" s="14" t="s">
        <v>29</v>
      </c>
    </row>
    <row r="46" spans="1:12" x14ac:dyDescent="0.3">
      <c r="A46" s="10" t="s">
        <v>84</v>
      </c>
      <c r="B46" s="10" t="s">
        <v>85</v>
      </c>
      <c r="C46" s="14">
        <v>7.37</v>
      </c>
      <c r="D46" s="14">
        <v>2.23</v>
      </c>
      <c r="E46" s="14">
        <v>-0.16</v>
      </c>
      <c r="F46" s="14">
        <v>1.71</v>
      </c>
      <c r="G46" s="14">
        <v>1.91</v>
      </c>
      <c r="H46" s="14">
        <v>2.79</v>
      </c>
      <c r="I46" s="14">
        <v>3.41</v>
      </c>
      <c r="J46" s="14">
        <v>2.5499999999999998</v>
      </c>
      <c r="K46" s="14">
        <v>4.8899999999999997</v>
      </c>
      <c r="L46" s="14">
        <v>3.68</v>
      </c>
    </row>
    <row r="47" spans="1:12" x14ac:dyDescent="0.3">
      <c r="A47" s="10" t="s">
        <v>86</v>
      </c>
      <c r="B47" s="10" t="s">
        <v>87</v>
      </c>
      <c r="C47" s="12">
        <v>126.6</v>
      </c>
      <c r="D47" s="12">
        <v>123.5</v>
      </c>
      <c r="E47" s="12">
        <v>119.4</v>
      </c>
      <c r="F47" s="12">
        <v>119.1</v>
      </c>
      <c r="G47" s="12">
        <v>118.3</v>
      </c>
      <c r="H47" s="12">
        <v>118.2</v>
      </c>
      <c r="I47" s="12">
        <v>115.4</v>
      </c>
      <c r="J47" s="12">
        <v>113.2</v>
      </c>
      <c r="K47" s="12">
        <v>111.4</v>
      </c>
      <c r="L47" s="12">
        <v>110.1</v>
      </c>
    </row>
    <row r="48" spans="1:12" x14ac:dyDescent="0.3">
      <c r="A48" s="10" t="s">
        <v>88</v>
      </c>
      <c r="B48" s="10" t="s">
        <v>89</v>
      </c>
      <c r="C48" s="12" t="s">
        <v>29</v>
      </c>
      <c r="D48" s="12" t="s">
        <v>29</v>
      </c>
      <c r="E48" s="12" t="s">
        <v>29</v>
      </c>
      <c r="F48" s="12" t="s">
        <v>29</v>
      </c>
      <c r="G48" s="12" t="s">
        <v>29</v>
      </c>
      <c r="H48" s="12" t="s">
        <v>29</v>
      </c>
      <c r="I48" s="12">
        <v>393</v>
      </c>
      <c r="J48" s="12">
        <v>289</v>
      </c>
      <c r="K48" s="12">
        <v>545</v>
      </c>
      <c r="L48" s="12">
        <v>405</v>
      </c>
    </row>
    <row r="49" spans="1:13" x14ac:dyDescent="0.3">
      <c r="A49" s="10" t="s">
        <v>90</v>
      </c>
      <c r="B49" s="10" t="s">
        <v>91</v>
      </c>
      <c r="C49" s="12">
        <v>940</v>
      </c>
      <c r="D49" s="12">
        <v>281</v>
      </c>
      <c r="E49" s="12">
        <v>-16</v>
      </c>
      <c r="F49" s="12">
        <v>205</v>
      </c>
      <c r="G49" s="12">
        <v>228</v>
      </c>
      <c r="H49" s="12">
        <v>334</v>
      </c>
      <c r="I49" s="12">
        <v>399</v>
      </c>
      <c r="J49" s="12">
        <v>290</v>
      </c>
      <c r="K49" s="12">
        <v>547</v>
      </c>
      <c r="L49" s="12">
        <v>405</v>
      </c>
    </row>
    <row r="50" spans="1:13" x14ac:dyDescent="0.3">
      <c r="A50" s="10" t="s">
        <v>92</v>
      </c>
      <c r="B50" s="10" t="s">
        <v>93</v>
      </c>
      <c r="C50" s="12">
        <v>933</v>
      </c>
      <c r="D50" s="12">
        <v>276</v>
      </c>
      <c r="E50" s="12">
        <v>-19</v>
      </c>
      <c r="F50" s="12">
        <v>204</v>
      </c>
      <c r="G50" s="12">
        <v>226</v>
      </c>
      <c r="H50" s="12">
        <v>330</v>
      </c>
      <c r="I50" s="12">
        <v>393</v>
      </c>
      <c r="J50" s="12">
        <v>289</v>
      </c>
      <c r="K50" s="12">
        <v>545</v>
      </c>
      <c r="L50" s="12">
        <v>405</v>
      </c>
    </row>
    <row r="51" spans="1:13" x14ac:dyDescent="0.3">
      <c r="A51" s="8" t="s">
        <v>94</v>
      </c>
      <c r="B51" s="8" t="s">
        <v>95</v>
      </c>
      <c r="C51" s="13">
        <v>933</v>
      </c>
      <c r="D51" s="13">
        <v>276</v>
      </c>
      <c r="E51" s="13">
        <v>-19</v>
      </c>
      <c r="F51" s="13">
        <v>204</v>
      </c>
      <c r="G51" s="13">
        <v>226</v>
      </c>
      <c r="H51" s="13">
        <v>330</v>
      </c>
      <c r="I51" s="13">
        <v>393</v>
      </c>
      <c r="J51" s="13">
        <v>289</v>
      </c>
      <c r="K51" s="13">
        <v>545</v>
      </c>
      <c r="L51" s="13">
        <v>405</v>
      </c>
    </row>
    <row r="52" spans="1:13" x14ac:dyDescent="0.3">
      <c r="A52" s="10" t="s">
        <v>96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3" x14ac:dyDescent="0.3">
      <c r="A53" s="10" t="s">
        <v>97</v>
      </c>
      <c r="B53" s="10" t="s">
        <v>98</v>
      </c>
      <c r="C53" s="12" t="s">
        <v>29</v>
      </c>
      <c r="D53" s="12" t="s">
        <v>29</v>
      </c>
      <c r="E53" s="12" t="s">
        <v>29</v>
      </c>
      <c r="F53" s="12" t="s">
        <v>29</v>
      </c>
      <c r="G53" s="12" t="s">
        <v>29</v>
      </c>
      <c r="H53" s="12" t="s">
        <v>29</v>
      </c>
      <c r="I53" s="12" t="s">
        <v>29</v>
      </c>
      <c r="J53" s="12" t="s">
        <v>29</v>
      </c>
      <c r="K53" s="12" t="s">
        <v>29</v>
      </c>
      <c r="L53" s="12">
        <v>405</v>
      </c>
    </row>
    <row r="54" spans="1:13" x14ac:dyDescent="0.3">
      <c r="A54" s="10" t="s">
        <v>99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3" x14ac:dyDescent="0.3">
      <c r="A55" s="10" t="s">
        <v>100</v>
      </c>
      <c r="B55" s="10" t="s">
        <v>101</v>
      </c>
      <c r="C55" s="12">
        <v>21</v>
      </c>
      <c r="D55" s="12">
        <v>22</v>
      </c>
      <c r="E55" s="12">
        <v>21</v>
      </c>
      <c r="F55" s="12">
        <v>22</v>
      </c>
      <c r="G55" s="12">
        <v>21</v>
      </c>
      <c r="H55" s="12">
        <v>22</v>
      </c>
      <c r="I55" s="12">
        <v>25</v>
      </c>
      <c r="J55" s="12">
        <v>31</v>
      </c>
      <c r="K55" s="12">
        <v>49</v>
      </c>
      <c r="L55" s="12">
        <v>55</v>
      </c>
    </row>
    <row r="56" spans="1:13" x14ac:dyDescent="0.3">
      <c r="A56" s="10" t="s">
        <v>35</v>
      </c>
      <c r="B56" s="10" t="s">
        <v>102</v>
      </c>
      <c r="C56" s="12">
        <v>76</v>
      </c>
      <c r="D56" s="12">
        <v>77</v>
      </c>
      <c r="E56" s="12">
        <v>79</v>
      </c>
      <c r="F56" s="12">
        <v>77</v>
      </c>
      <c r="G56" s="12">
        <v>76</v>
      </c>
      <c r="H56" s="12">
        <v>73</v>
      </c>
      <c r="I56" s="12" t="s">
        <v>29</v>
      </c>
      <c r="J56" s="12" t="s">
        <v>29</v>
      </c>
      <c r="K56" s="12" t="s">
        <v>29</v>
      </c>
      <c r="L56" s="12">
        <v>87</v>
      </c>
    </row>
    <row r="57" spans="1:13" x14ac:dyDescent="0.3">
      <c r="A57" s="10" t="s">
        <v>37</v>
      </c>
      <c r="B57" s="10" t="s">
        <v>103</v>
      </c>
      <c r="C57" s="12" t="s">
        <v>29</v>
      </c>
      <c r="D57" s="12" t="s">
        <v>29</v>
      </c>
      <c r="E57" s="12" t="s">
        <v>29</v>
      </c>
      <c r="F57" s="12" t="s">
        <v>29</v>
      </c>
      <c r="G57" s="12">
        <v>487</v>
      </c>
      <c r="H57" s="12">
        <v>525</v>
      </c>
      <c r="I57" s="12">
        <v>584</v>
      </c>
      <c r="J57" s="12">
        <v>620</v>
      </c>
      <c r="K57" s="12">
        <v>700</v>
      </c>
      <c r="L57" s="12">
        <v>698</v>
      </c>
    </row>
    <row r="58" spans="1:13" x14ac:dyDescent="0.3">
      <c r="A58" s="10" t="s">
        <v>104</v>
      </c>
      <c r="B58" s="10" t="s">
        <v>105</v>
      </c>
      <c r="C58" s="12" t="s">
        <v>29</v>
      </c>
      <c r="D58" s="12" t="s">
        <v>29</v>
      </c>
      <c r="E58" s="12">
        <v>328</v>
      </c>
      <c r="F58" s="12">
        <v>332</v>
      </c>
      <c r="G58" s="12">
        <v>283</v>
      </c>
      <c r="H58" s="12">
        <v>278</v>
      </c>
      <c r="I58" s="12">
        <v>318</v>
      </c>
      <c r="J58" s="12">
        <v>340</v>
      </c>
      <c r="K58" s="12">
        <v>384</v>
      </c>
      <c r="L58" s="12">
        <v>402</v>
      </c>
    </row>
    <row r="59" spans="1:13" x14ac:dyDescent="0.3">
      <c r="A59" s="10"/>
      <c r="B59" s="10"/>
      <c r="C59" s="21"/>
      <c r="D59" s="21"/>
      <c r="E59" s="21">
        <f>E58/'Balance Sheet'!E62</f>
        <v>7.4868751426614921E-2</v>
      </c>
      <c r="F59" s="21">
        <f>F58/'Balance Sheet'!F62</f>
        <v>7.3015174840554212E-2</v>
      </c>
      <c r="G59" s="21">
        <f>G58/'Balance Sheet'!G62</f>
        <v>6.1215660826303267E-2</v>
      </c>
      <c r="H59" s="21">
        <f>H58/'Balance Sheet'!H62</f>
        <v>5.7784244439825397E-2</v>
      </c>
      <c r="I59" s="21"/>
      <c r="J59" s="21">
        <f>J58/'Balance Sheet'!J62</f>
        <v>5.9068797776233493E-2</v>
      </c>
      <c r="K59" s="21">
        <f>K58/'Balance Sheet'!K62</f>
        <v>6.0131537738803635E-2</v>
      </c>
      <c r="L59" s="21">
        <f>L58/'Balance Sheet'!L62</f>
        <v>6.0044809559372664E-2</v>
      </c>
      <c r="M59" s="24">
        <f>AVERAGE(E59:L59)</f>
        <v>6.3732710943958229E-2</v>
      </c>
    </row>
    <row r="60" spans="1:13" x14ac:dyDescent="0.3">
      <c r="A60" s="10" t="s">
        <v>106</v>
      </c>
      <c r="B60" s="10" t="s">
        <v>107</v>
      </c>
      <c r="C60" s="12" t="s">
        <v>29</v>
      </c>
      <c r="D60" s="12" t="s">
        <v>29</v>
      </c>
      <c r="E60" s="12" t="s">
        <v>29</v>
      </c>
      <c r="F60" s="12" t="s">
        <v>29</v>
      </c>
      <c r="G60" s="12">
        <v>304</v>
      </c>
      <c r="H60" s="12">
        <v>300</v>
      </c>
      <c r="I60" s="12">
        <v>343</v>
      </c>
      <c r="J60" s="12">
        <v>371</v>
      </c>
      <c r="K60" s="12">
        <v>433</v>
      </c>
      <c r="L60" s="12">
        <v>457</v>
      </c>
    </row>
    <row r="61" spans="1:13" x14ac:dyDescent="0.3">
      <c r="A61" s="10" t="s">
        <v>108</v>
      </c>
      <c r="B61" s="10" t="s">
        <v>109</v>
      </c>
      <c r="C61" s="12" t="s">
        <v>29</v>
      </c>
      <c r="D61" s="12">
        <v>-16</v>
      </c>
      <c r="E61" s="12" t="s">
        <v>29</v>
      </c>
      <c r="F61" s="12">
        <v>0</v>
      </c>
      <c r="G61" s="12">
        <v>-45</v>
      </c>
      <c r="H61" s="12" t="s">
        <v>29</v>
      </c>
      <c r="I61" s="12" t="s">
        <v>29</v>
      </c>
      <c r="J61" s="12" t="s">
        <v>29</v>
      </c>
      <c r="K61" s="12" t="s">
        <v>29</v>
      </c>
      <c r="L61" s="12" t="s">
        <v>29</v>
      </c>
    </row>
    <row r="62" spans="1:13" x14ac:dyDescent="0.3">
      <c r="A62" s="10" t="s">
        <v>110</v>
      </c>
      <c r="B62" s="10" t="s">
        <v>111</v>
      </c>
      <c r="C62" s="12">
        <v>117</v>
      </c>
      <c r="D62" s="12" t="s">
        <v>29</v>
      </c>
      <c r="E62" s="12" t="s">
        <v>29</v>
      </c>
      <c r="F62" s="12">
        <v>0</v>
      </c>
      <c r="G62" s="12">
        <v>3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</row>
    <row r="63" spans="1:13" x14ac:dyDescent="0.3">
      <c r="A63" s="10" t="s">
        <v>41</v>
      </c>
      <c r="B63" s="10" t="s">
        <v>112</v>
      </c>
      <c r="C63" s="12">
        <v>29</v>
      </c>
      <c r="D63" s="12" t="s">
        <v>29</v>
      </c>
      <c r="E63" s="12">
        <v>78</v>
      </c>
      <c r="F63" s="12">
        <v>26</v>
      </c>
      <c r="G63" s="12">
        <v>37</v>
      </c>
      <c r="H63" s="12">
        <v>2</v>
      </c>
      <c r="I63" s="12">
        <v>28</v>
      </c>
      <c r="J63" s="12">
        <v>48</v>
      </c>
      <c r="K63" s="12">
        <v>22</v>
      </c>
      <c r="L63" s="12">
        <v>28</v>
      </c>
    </row>
    <row r="64" spans="1:13" x14ac:dyDescent="0.3">
      <c r="A64" s="10" t="s">
        <v>113</v>
      </c>
      <c r="B64" s="10" t="s">
        <v>114</v>
      </c>
      <c r="C64" s="12" t="s">
        <v>29</v>
      </c>
      <c r="D64" s="12" t="s">
        <v>29</v>
      </c>
      <c r="E64" s="12">
        <v>9</v>
      </c>
      <c r="F64" s="12">
        <v>-15</v>
      </c>
      <c r="G64" s="12">
        <v>6</v>
      </c>
      <c r="H64" s="12" t="s">
        <v>29</v>
      </c>
      <c r="I64" s="12">
        <v>10</v>
      </c>
      <c r="J64" s="12">
        <v>54</v>
      </c>
      <c r="K64" s="12" t="s">
        <v>29</v>
      </c>
      <c r="L64" s="12">
        <v>47</v>
      </c>
    </row>
    <row r="65" spans="1:12" x14ac:dyDescent="0.3">
      <c r="A65" s="10" t="s">
        <v>54</v>
      </c>
      <c r="B65" s="10" t="s">
        <v>115</v>
      </c>
      <c r="C65" s="12" t="s">
        <v>29</v>
      </c>
      <c r="D65" s="12" t="s">
        <v>29</v>
      </c>
      <c r="E65" s="12" t="s">
        <v>29</v>
      </c>
      <c r="F65" s="12" t="s">
        <v>29</v>
      </c>
      <c r="G65" s="12">
        <v>114</v>
      </c>
      <c r="H65" s="12">
        <v>100</v>
      </c>
      <c r="I65" s="12">
        <v>108</v>
      </c>
      <c r="J65" s="12">
        <v>107</v>
      </c>
      <c r="K65" s="12">
        <v>117</v>
      </c>
      <c r="L65" s="12">
        <v>131</v>
      </c>
    </row>
    <row r="66" spans="1:12" x14ac:dyDescent="0.3">
      <c r="A66" s="10" t="s">
        <v>60</v>
      </c>
      <c r="B66" s="10" t="s">
        <v>116</v>
      </c>
      <c r="C66" s="12">
        <v>-840</v>
      </c>
      <c r="D66" s="12">
        <v>74</v>
      </c>
      <c r="E66" s="12">
        <v>-28</v>
      </c>
      <c r="F66" s="12">
        <v>68</v>
      </c>
      <c r="G66" s="12">
        <v>5</v>
      </c>
      <c r="H66" s="12">
        <v>120</v>
      </c>
      <c r="I66" s="12">
        <v>188</v>
      </c>
      <c r="J66" s="12">
        <v>269</v>
      </c>
      <c r="K66" s="12">
        <v>156</v>
      </c>
      <c r="L66" s="12">
        <v>186</v>
      </c>
    </row>
    <row r="67" spans="1:12" x14ac:dyDescent="0.3">
      <c r="A67" s="10" t="s">
        <v>72</v>
      </c>
      <c r="B67" s="10" t="s">
        <v>117</v>
      </c>
      <c r="C67" s="12" t="s">
        <v>29</v>
      </c>
      <c r="D67" s="12" t="s">
        <v>29</v>
      </c>
      <c r="E67" s="12" t="s">
        <v>29</v>
      </c>
      <c r="F67" s="12" t="s">
        <v>29</v>
      </c>
      <c r="G67" s="12" t="s">
        <v>29</v>
      </c>
      <c r="H67" s="12" t="s">
        <v>29</v>
      </c>
      <c r="I67" s="12">
        <v>6</v>
      </c>
      <c r="J67" s="12">
        <v>1</v>
      </c>
      <c r="K67" s="12">
        <v>2</v>
      </c>
      <c r="L67" s="12">
        <v>0</v>
      </c>
    </row>
    <row r="68" spans="1:12" x14ac:dyDescent="0.3">
      <c r="A68" s="10" t="s">
        <v>118</v>
      </c>
      <c r="B68" s="10" t="s">
        <v>119</v>
      </c>
      <c r="C68" s="12">
        <v>26</v>
      </c>
      <c r="D68" s="12">
        <v>-39</v>
      </c>
      <c r="E68" s="12">
        <v>5</v>
      </c>
      <c r="F68" s="12">
        <v>-28</v>
      </c>
      <c r="G68" s="12">
        <v>-134</v>
      </c>
      <c r="H68" s="12">
        <v>-115</v>
      </c>
      <c r="I68" s="12">
        <v>-37</v>
      </c>
      <c r="J68" s="12">
        <v>101</v>
      </c>
      <c r="K68" s="12">
        <v>-123</v>
      </c>
      <c r="L68" s="12">
        <v>24</v>
      </c>
    </row>
    <row r="69" spans="1:12" x14ac:dyDescent="0.3">
      <c r="A69" s="10" t="s">
        <v>120</v>
      </c>
      <c r="B69" s="10" t="s">
        <v>121</v>
      </c>
      <c r="C69" s="12" t="s">
        <v>29</v>
      </c>
      <c r="D69" s="12" t="s">
        <v>29</v>
      </c>
      <c r="E69" s="12">
        <v>2</v>
      </c>
      <c r="F69" s="12" t="s">
        <v>29</v>
      </c>
      <c r="G69" s="12" t="s">
        <v>29</v>
      </c>
      <c r="H69" s="12" t="s">
        <v>29</v>
      </c>
      <c r="I69" s="12" t="s">
        <v>29</v>
      </c>
      <c r="J69" s="12" t="s">
        <v>29</v>
      </c>
      <c r="K69" s="12" t="s">
        <v>29</v>
      </c>
      <c r="L69" s="12" t="s">
        <v>29</v>
      </c>
    </row>
    <row r="70" spans="1:12" x14ac:dyDescent="0.3">
      <c r="A70" s="10" t="s">
        <v>122</v>
      </c>
      <c r="B70" s="10" t="s">
        <v>123</v>
      </c>
      <c r="C70" s="12">
        <v>2</v>
      </c>
      <c r="D70" s="12">
        <v>-2</v>
      </c>
      <c r="E70" s="12" t="s">
        <v>29</v>
      </c>
      <c r="F70" s="12">
        <v>1</v>
      </c>
      <c r="G70" s="12">
        <v>-6</v>
      </c>
      <c r="H70" s="12">
        <v>1</v>
      </c>
      <c r="I70" s="12">
        <v>7</v>
      </c>
      <c r="J70" s="12">
        <v>-3</v>
      </c>
      <c r="K70" s="12">
        <v>0</v>
      </c>
      <c r="L70" s="12">
        <v>-2</v>
      </c>
    </row>
    <row r="71" spans="1:12" x14ac:dyDescent="0.3">
      <c r="A71" s="10" t="s">
        <v>124</v>
      </c>
      <c r="B71" s="10" t="s">
        <v>125</v>
      </c>
      <c r="C71" s="12">
        <v>-36</v>
      </c>
      <c r="D71" s="12">
        <v>-80</v>
      </c>
      <c r="E71" s="12">
        <v>-56</v>
      </c>
      <c r="F71" s="12">
        <v>94</v>
      </c>
      <c r="G71" s="12">
        <v>-113</v>
      </c>
      <c r="H71" s="12">
        <v>-6</v>
      </c>
      <c r="I71" s="12">
        <v>-10</v>
      </c>
      <c r="J71" s="12">
        <v>98</v>
      </c>
      <c r="K71" s="12">
        <v>-19</v>
      </c>
      <c r="L71" s="12">
        <v>24</v>
      </c>
    </row>
    <row r="72" spans="1:12" x14ac:dyDescent="0.3">
      <c r="A72" s="10" t="s">
        <v>126</v>
      </c>
      <c r="B72" s="10" t="s">
        <v>127</v>
      </c>
      <c r="C72" s="12">
        <v>1538</v>
      </c>
      <c r="D72" s="12">
        <v>1608</v>
      </c>
      <c r="E72" s="12">
        <v>1741</v>
      </c>
      <c r="F72" s="12">
        <v>1616</v>
      </c>
      <c r="G72" s="12">
        <v>1757</v>
      </c>
      <c r="H72" s="12">
        <v>1577</v>
      </c>
      <c r="I72" s="12">
        <v>1578</v>
      </c>
      <c r="J72" s="12">
        <v>1450</v>
      </c>
      <c r="K72" s="12">
        <v>1318</v>
      </c>
      <c r="L72" s="12">
        <v>1341</v>
      </c>
    </row>
    <row r="73" spans="1:12" x14ac:dyDescent="0.3">
      <c r="A73" s="10" t="s">
        <v>128</v>
      </c>
      <c r="B73" s="10" t="s">
        <v>129</v>
      </c>
      <c r="C73" s="12" t="s">
        <v>29</v>
      </c>
      <c r="D73" s="12">
        <v>1172</v>
      </c>
      <c r="E73" s="12">
        <v>1260</v>
      </c>
      <c r="F73" s="12">
        <v>1280</v>
      </c>
      <c r="G73" s="12">
        <v>1313</v>
      </c>
      <c r="H73" s="12">
        <v>1185</v>
      </c>
      <c r="I73" s="12">
        <v>1215</v>
      </c>
      <c r="J73" s="12">
        <v>1200</v>
      </c>
      <c r="K73" s="12">
        <v>1055</v>
      </c>
      <c r="L73" s="12">
        <v>1119</v>
      </c>
    </row>
    <row r="74" spans="1:12" x14ac:dyDescent="0.3">
      <c r="A74" s="10" t="s">
        <v>74</v>
      </c>
      <c r="B74" s="10" t="s">
        <v>130</v>
      </c>
      <c r="C74" s="14" t="s">
        <v>29</v>
      </c>
      <c r="D74" s="14" t="s">
        <v>29</v>
      </c>
      <c r="E74" s="14" t="s">
        <v>29</v>
      </c>
      <c r="F74" s="14" t="s">
        <v>29</v>
      </c>
      <c r="G74" s="14">
        <v>0.64</v>
      </c>
      <c r="H74" s="14">
        <v>0.68</v>
      </c>
      <c r="I74" s="14">
        <v>0.74</v>
      </c>
      <c r="J74" s="14">
        <v>0.81</v>
      </c>
      <c r="K74" s="14">
        <v>0.85</v>
      </c>
      <c r="L74" s="14">
        <v>0.96</v>
      </c>
    </row>
    <row r="75" spans="1:12" x14ac:dyDescent="0.3">
      <c r="A75" s="10" t="s">
        <v>76</v>
      </c>
      <c r="B75" s="10" t="s">
        <v>131</v>
      </c>
      <c r="C75" s="14" t="s">
        <v>29</v>
      </c>
      <c r="D75" s="14" t="s">
        <v>29</v>
      </c>
      <c r="E75" s="14" t="s">
        <v>29</v>
      </c>
      <c r="F75" s="14" t="s">
        <v>29</v>
      </c>
      <c r="G75" s="14" t="s">
        <v>29</v>
      </c>
      <c r="H75" s="14" t="s">
        <v>29</v>
      </c>
      <c r="I75" s="14" t="s">
        <v>29</v>
      </c>
      <c r="J75" s="14" t="s">
        <v>29</v>
      </c>
      <c r="K75" s="14" t="s">
        <v>29</v>
      </c>
      <c r="L75" s="14" t="s">
        <v>29</v>
      </c>
    </row>
    <row r="76" spans="1:12" x14ac:dyDescent="0.3">
      <c r="A76" s="10" t="s">
        <v>78</v>
      </c>
      <c r="B76" s="10" t="s">
        <v>132</v>
      </c>
      <c r="C76" s="14">
        <v>7.43</v>
      </c>
      <c r="D76" s="14">
        <v>2.25</v>
      </c>
      <c r="E76" s="14">
        <v>-0.16</v>
      </c>
      <c r="F76" s="14">
        <v>1.73</v>
      </c>
      <c r="G76" s="14">
        <v>1.92</v>
      </c>
      <c r="H76" s="14">
        <v>2.82</v>
      </c>
      <c r="I76" s="14">
        <v>3.44</v>
      </c>
      <c r="J76" s="14">
        <v>2.59</v>
      </c>
      <c r="K76" s="14">
        <v>4.9400000000000004</v>
      </c>
      <c r="L76" s="14">
        <v>3.71</v>
      </c>
    </row>
    <row r="77" spans="1:12" x14ac:dyDescent="0.3">
      <c r="A77" s="10" t="s">
        <v>80</v>
      </c>
      <c r="B77" s="10" t="s">
        <v>133</v>
      </c>
      <c r="C77" s="12">
        <v>125.6</v>
      </c>
      <c r="D77" s="12">
        <v>122.5</v>
      </c>
      <c r="E77" s="12">
        <v>119.4</v>
      </c>
      <c r="F77" s="12">
        <v>118.2</v>
      </c>
      <c r="G77" s="12">
        <v>117.5</v>
      </c>
      <c r="H77" s="12">
        <v>117.2</v>
      </c>
      <c r="I77" s="12">
        <v>114.4</v>
      </c>
      <c r="J77" s="12">
        <v>111.5</v>
      </c>
      <c r="K77" s="12">
        <v>110.4</v>
      </c>
      <c r="L77" s="12">
        <v>109.2</v>
      </c>
    </row>
    <row r="78" spans="1:12" x14ac:dyDescent="0.3">
      <c r="A78" s="10" t="s">
        <v>82</v>
      </c>
      <c r="B78" s="10" t="s">
        <v>134</v>
      </c>
      <c r="C78" s="14" t="s">
        <v>29</v>
      </c>
      <c r="D78" s="14" t="s">
        <v>29</v>
      </c>
      <c r="E78" s="14" t="s">
        <v>29</v>
      </c>
      <c r="F78" s="14" t="s">
        <v>29</v>
      </c>
      <c r="G78" s="14" t="s">
        <v>29</v>
      </c>
      <c r="H78" s="14" t="s">
        <v>29</v>
      </c>
      <c r="I78" s="14" t="s">
        <v>29</v>
      </c>
      <c r="J78" s="14" t="s">
        <v>29</v>
      </c>
      <c r="K78" s="14" t="s">
        <v>29</v>
      </c>
      <c r="L78" s="14" t="s">
        <v>29</v>
      </c>
    </row>
    <row r="79" spans="1:12" x14ac:dyDescent="0.3">
      <c r="A79" s="10" t="s">
        <v>84</v>
      </c>
      <c r="B79" s="10" t="s">
        <v>135</v>
      </c>
      <c r="C79" s="14">
        <v>7.37</v>
      </c>
      <c r="D79" s="14">
        <v>2.23</v>
      </c>
      <c r="E79" s="14">
        <v>-0.16</v>
      </c>
      <c r="F79" s="14">
        <v>1.71</v>
      </c>
      <c r="G79" s="14">
        <v>1.91</v>
      </c>
      <c r="H79" s="14">
        <v>2.79</v>
      </c>
      <c r="I79" s="14">
        <v>3.41</v>
      </c>
      <c r="J79" s="14">
        <v>2.5499999999999998</v>
      </c>
      <c r="K79" s="14">
        <v>4.8899999999999997</v>
      </c>
      <c r="L79" s="14">
        <v>3.68</v>
      </c>
    </row>
    <row r="80" spans="1:12" x14ac:dyDescent="0.3">
      <c r="A80" s="10" t="s">
        <v>86</v>
      </c>
      <c r="B80" s="10" t="s">
        <v>136</v>
      </c>
      <c r="C80" s="12">
        <v>126.6</v>
      </c>
      <c r="D80" s="12">
        <v>123.5</v>
      </c>
      <c r="E80" s="12">
        <v>119.4</v>
      </c>
      <c r="F80" s="12">
        <v>119.1</v>
      </c>
      <c r="G80" s="12">
        <v>118.3</v>
      </c>
      <c r="H80" s="12">
        <v>118.2</v>
      </c>
      <c r="I80" s="12">
        <v>115.4</v>
      </c>
      <c r="J80" s="12">
        <v>113.2</v>
      </c>
      <c r="K80" s="12">
        <v>111.4</v>
      </c>
      <c r="L80" s="12">
        <v>110.1</v>
      </c>
    </row>
    <row r="81" spans="1:12" x14ac:dyDescent="0.3">
      <c r="A81" s="10" t="s">
        <v>137</v>
      </c>
      <c r="B81" s="10" t="s">
        <v>138</v>
      </c>
      <c r="C81" s="12">
        <v>7</v>
      </c>
      <c r="D81" s="12">
        <v>16</v>
      </c>
      <c r="E81" s="12">
        <v>30</v>
      </c>
      <c r="F81" s="12">
        <v>16</v>
      </c>
      <c r="G81" s="12">
        <v>11</v>
      </c>
      <c r="H81" s="12">
        <v>7</v>
      </c>
      <c r="I81" s="12">
        <v>3</v>
      </c>
      <c r="J81" s="12">
        <v>70</v>
      </c>
      <c r="K81" s="12">
        <v>1</v>
      </c>
      <c r="L81" s="12">
        <v>48</v>
      </c>
    </row>
    <row r="82" spans="1:12" x14ac:dyDescent="0.3">
      <c r="A82" s="10" t="s">
        <v>139</v>
      </c>
      <c r="B82" s="10" t="s">
        <v>140</v>
      </c>
      <c r="C82" s="12">
        <v>14</v>
      </c>
      <c r="D82" s="12">
        <v>14</v>
      </c>
      <c r="E82" s="12">
        <v>15</v>
      </c>
      <c r="F82" s="12">
        <v>15</v>
      </c>
      <c r="G82" s="12">
        <v>13</v>
      </c>
      <c r="H82" s="12">
        <v>12</v>
      </c>
      <c r="I82" s="12">
        <v>10</v>
      </c>
      <c r="J82" s="12">
        <v>12</v>
      </c>
      <c r="K82" s="12">
        <v>12</v>
      </c>
      <c r="L82" s="12">
        <v>10</v>
      </c>
    </row>
    <row r="83" spans="1:12" x14ac:dyDescent="0.3">
      <c r="A83" s="10" t="s">
        <v>141</v>
      </c>
      <c r="B83" s="10" t="s">
        <v>142</v>
      </c>
      <c r="C83" s="12">
        <v>-407</v>
      </c>
      <c r="D83" s="12">
        <v>-436</v>
      </c>
      <c r="E83" s="12">
        <v>-481</v>
      </c>
      <c r="F83" s="12">
        <v>-336</v>
      </c>
      <c r="G83" s="12">
        <v>-444</v>
      </c>
      <c r="H83" s="12">
        <v>-392</v>
      </c>
      <c r="I83" s="12">
        <v>-363</v>
      </c>
      <c r="J83" s="12">
        <v>-250</v>
      </c>
      <c r="K83" s="12">
        <v>-263</v>
      </c>
      <c r="L83" s="12">
        <v>-222</v>
      </c>
    </row>
    <row r="84" spans="1:12" x14ac:dyDescent="0.3">
      <c r="A84" s="10" t="s">
        <v>143</v>
      </c>
      <c r="B84" s="10" t="s">
        <v>144</v>
      </c>
      <c r="C84" s="12">
        <v>-300</v>
      </c>
      <c r="D84" s="12">
        <v>-264</v>
      </c>
      <c r="E84" s="12">
        <v>-273</v>
      </c>
      <c r="F84" s="12">
        <v>-244</v>
      </c>
      <c r="G84" s="12">
        <v>-254</v>
      </c>
      <c r="H84" s="12">
        <v>-243</v>
      </c>
      <c r="I84" s="12">
        <v>-225</v>
      </c>
      <c r="J84" s="12">
        <v>-230</v>
      </c>
      <c r="K84" s="12">
        <v>-195</v>
      </c>
      <c r="L84" s="12">
        <v>-183</v>
      </c>
    </row>
    <row r="85" spans="1:12" x14ac:dyDescent="0.3">
      <c r="A85" s="10" t="s">
        <v>145</v>
      </c>
      <c r="B85" s="10" t="s">
        <v>146</v>
      </c>
      <c r="C85" s="14">
        <v>7.21</v>
      </c>
      <c r="D85" s="14">
        <v>7.6</v>
      </c>
      <c r="E85" s="14">
        <v>7.24</v>
      </c>
      <c r="F85" s="14" t="s">
        <v>29</v>
      </c>
      <c r="G85" s="14" t="s">
        <v>29</v>
      </c>
      <c r="H85" s="14" t="s">
        <v>29</v>
      </c>
      <c r="I85" s="14" t="s">
        <v>29</v>
      </c>
      <c r="J85" s="14" t="s">
        <v>29</v>
      </c>
      <c r="K85" s="14" t="s">
        <v>29</v>
      </c>
      <c r="L85" s="14" t="s">
        <v>29</v>
      </c>
    </row>
    <row r="86" spans="1:12" x14ac:dyDescent="0.3">
      <c r="A86" s="10" t="s">
        <v>147</v>
      </c>
      <c r="B86" s="10" t="s">
        <v>148</v>
      </c>
      <c r="C86" s="14">
        <v>5.68</v>
      </c>
      <c r="D86" s="14">
        <v>5.27</v>
      </c>
      <c r="E86" s="14">
        <v>4.625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</row>
    <row r="87" spans="1:12" x14ac:dyDescent="0.3">
      <c r="A87" s="10" t="s">
        <v>149</v>
      </c>
      <c r="B87" s="10" t="s">
        <v>150</v>
      </c>
      <c r="C87" s="14">
        <v>3.92</v>
      </c>
      <c r="D87" s="14">
        <v>2.65</v>
      </c>
      <c r="E87" s="14">
        <v>1.2</v>
      </c>
      <c r="F87" s="14" t="s">
        <v>29</v>
      </c>
      <c r="G87" s="14" t="s">
        <v>29</v>
      </c>
      <c r="H87" s="14" t="s">
        <v>29</v>
      </c>
      <c r="I87" s="14" t="s">
        <v>29</v>
      </c>
      <c r="J87" s="14" t="s">
        <v>29</v>
      </c>
      <c r="K87" s="14" t="s">
        <v>29</v>
      </c>
      <c r="L87" s="14" t="s">
        <v>29</v>
      </c>
    </row>
    <row r="88" spans="1:12" x14ac:dyDescent="0.3">
      <c r="A88" s="10" t="s">
        <v>151</v>
      </c>
      <c r="B88" s="10" t="s">
        <v>152</v>
      </c>
      <c r="C88" s="12">
        <v>120</v>
      </c>
      <c r="D88" s="12">
        <v>39</v>
      </c>
      <c r="E88" s="12">
        <v>139</v>
      </c>
      <c r="F88" s="12">
        <v>95</v>
      </c>
      <c r="G88" s="12">
        <v>132</v>
      </c>
      <c r="H88" s="12">
        <v>-21</v>
      </c>
      <c r="I88" s="12">
        <v>100</v>
      </c>
      <c r="J88" s="12">
        <v>-140</v>
      </c>
      <c r="K88" s="12">
        <v>67</v>
      </c>
      <c r="L88" s="12">
        <v>180</v>
      </c>
    </row>
    <row r="89" spans="1:12" x14ac:dyDescent="0.3">
      <c r="A89" s="10" t="s">
        <v>153</v>
      </c>
      <c r="B89" s="10" t="s">
        <v>154</v>
      </c>
      <c r="C89" s="12">
        <v>15</v>
      </c>
      <c r="D89" s="12">
        <v>13</v>
      </c>
      <c r="E89" s="12" t="s">
        <v>29</v>
      </c>
      <c r="F89" s="12">
        <v>28</v>
      </c>
      <c r="G89" s="12">
        <v>6</v>
      </c>
      <c r="H89" s="12">
        <v>8</v>
      </c>
      <c r="I89" s="12">
        <v>38</v>
      </c>
      <c r="J89" s="12">
        <v>43</v>
      </c>
      <c r="K89" s="12">
        <v>47</v>
      </c>
      <c r="L89" s="12">
        <v>39</v>
      </c>
    </row>
    <row r="90" spans="1:12" x14ac:dyDescent="0.3">
      <c r="A90" s="10" t="s">
        <v>155</v>
      </c>
      <c r="B90" s="10" t="s">
        <v>156</v>
      </c>
      <c r="C90" s="12">
        <v>924</v>
      </c>
      <c r="D90" s="12">
        <v>160</v>
      </c>
      <c r="E90" s="12">
        <v>-68</v>
      </c>
      <c r="F90" s="12">
        <v>271</v>
      </c>
      <c r="G90" s="12">
        <v>-27</v>
      </c>
      <c r="H90" s="12">
        <v>210</v>
      </c>
      <c r="I90" s="12">
        <v>353</v>
      </c>
      <c r="J90" s="12">
        <v>485</v>
      </c>
      <c r="K90" s="12">
        <v>403</v>
      </c>
      <c r="L90" s="12">
        <v>451</v>
      </c>
    </row>
    <row r="91" spans="1:12" x14ac:dyDescent="0.3">
      <c r="A91" s="10" t="s">
        <v>157</v>
      </c>
      <c r="B91" s="10" t="s">
        <v>158</v>
      </c>
      <c r="C91" s="12" t="s">
        <v>29</v>
      </c>
      <c r="D91" s="12" t="s">
        <v>29</v>
      </c>
      <c r="E91" s="12" t="s">
        <v>29</v>
      </c>
      <c r="F91" s="12" t="s">
        <v>29</v>
      </c>
      <c r="G91" s="12" t="s">
        <v>29</v>
      </c>
      <c r="H91" s="12" t="s">
        <v>29</v>
      </c>
      <c r="I91" s="12" t="s">
        <v>29</v>
      </c>
      <c r="J91" s="12">
        <v>-29</v>
      </c>
      <c r="K91" s="12" t="s">
        <v>29</v>
      </c>
      <c r="L91" s="12" t="s">
        <v>29</v>
      </c>
    </row>
    <row r="92" spans="1:12" x14ac:dyDescent="0.3">
      <c r="A92" s="10" t="s">
        <v>159</v>
      </c>
      <c r="B92" s="10" t="s">
        <v>160</v>
      </c>
      <c r="C92" s="12">
        <v>13</v>
      </c>
      <c r="D92" s="12" t="s">
        <v>29</v>
      </c>
      <c r="E92" s="12" t="s">
        <v>29</v>
      </c>
      <c r="F92" s="12" t="s">
        <v>29</v>
      </c>
      <c r="G92" s="12" t="s">
        <v>29</v>
      </c>
      <c r="H92" s="12" t="s">
        <v>29</v>
      </c>
      <c r="I92" s="12">
        <v>9</v>
      </c>
      <c r="J92" s="12">
        <v>15</v>
      </c>
      <c r="K92" s="12">
        <v>18</v>
      </c>
      <c r="L92" s="12" t="s">
        <v>29</v>
      </c>
    </row>
    <row r="93" spans="1:12" x14ac:dyDescent="0.3">
      <c r="A93" s="10" t="s">
        <v>161</v>
      </c>
      <c r="B93" s="10" t="s">
        <v>162</v>
      </c>
      <c r="C93" s="12">
        <v>300</v>
      </c>
      <c r="D93" s="12">
        <v>264</v>
      </c>
      <c r="E93" s="12">
        <v>273</v>
      </c>
      <c r="F93" s="12">
        <v>244</v>
      </c>
      <c r="G93" s="12">
        <v>254</v>
      </c>
      <c r="H93" s="12">
        <v>243</v>
      </c>
      <c r="I93" s="12">
        <v>225</v>
      </c>
      <c r="J93" s="12">
        <v>230</v>
      </c>
      <c r="K93" s="12">
        <v>195</v>
      </c>
      <c r="L93" s="12">
        <v>183</v>
      </c>
    </row>
    <row r="94" spans="1:12" x14ac:dyDescent="0.3">
      <c r="A94" s="10" t="s">
        <v>163</v>
      </c>
      <c r="B94" s="10" t="s">
        <v>164</v>
      </c>
      <c r="C94" s="12" t="s">
        <v>29</v>
      </c>
      <c r="D94" s="12" t="s">
        <v>29</v>
      </c>
      <c r="E94" s="12" t="s">
        <v>29</v>
      </c>
      <c r="F94" s="12" t="s">
        <v>29</v>
      </c>
      <c r="G94" s="12">
        <v>21</v>
      </c>
      <c r="H94" s="12">
        <v>22</v>
      </c>
      <c r="I94" s="12" t="s">
        <v>29</v>
      </c>
      <c r="J94" s="12" t="s">
        <v>29</v>
      </c>
      <c r="K94" s="12" t="s">
        <v>29</v>
      </c>
      <c r="L94" s="12" t="s">
        <v>29</v>
      </c>
    </row>
    <row r="95" spans="1:12" x14ac:dyDescent="0.3">
      <c r="A95" s="10" t="s">
        <v>66</v>
      </c>
      <c r="B95" s="10" t="s">
        <v>165</v>
      </c>
      <c r="C95" s="12" t="s">
        <v>29</v>
      </c>
      <c r="D95" s="12" t="s">
        <v>29</v>
      </c>
      <c r="E95" s="12">
        <v>74</v>
      </c>
      <c r="F95" s="12">
        <v>0</v>
      </c>
      <c r="G95" s="12">
        <v>46</v>
      </c>
      <c r="H95" s="12">
        <v>-5</v>
      </c>
      <c r="I95" s="12">
        <v>1</v>
      </c>
      <c r="J95" s="12">
        <v>71</v>
      </c>
      <c r="K95" s="12" t="s">
        <v>29</v>
      </c>
      <c r="L95" s="12">
        <v>32</v>
      </c>
    </row>
    <row r="96" spans="1:12" x14ac:dyDescent="0.3">
      <c r="A96" s="10" t="s">
        <v>166</v>
      </c>
      <c r="B96" s="10" t="s">
        <v>167</v>
      </c>
      <c r="C96" s="12">
        <v>7</v>
      </c>
      <c r="D96" s="12" t="s">
        <v>29</v>
      </c>
      <c r="E96" s="12" t="s">
        <v>29</v>
      </c>
      <c r="F96" s="12">
        <v>0</v>
      </c>
      <c r="G96" s="12">
        <v>20</v>
      </c>
      <c r="H96" s="12" t="s">
        <v>29</v>
      </c>
      <c r="I96" s="12" t="s">
        <v>29</v>
      </c>
      <c r="J96" s="12" t="s">
        <v>29</v>
      </c>
      <c r="K96" s="12" t="s">
        <v>29</v>
      </c>
      <c r="L96" s="12" t="s">
        <v>29</v>
      </c>
    </row>
    <row r="97" spans="1:12" x14ac:dyDescent="0.3">
      <c r="A97" s="10" t="s">
        <v>168</v>
      </c>
      <c r="B97" s="10" t="s">
        <v>169</v>
      </c>
      <c r="C97" s="12">
        <v>76</v>
      </c>
      <c r="D97" s="12">
        <v>16</v>
      </c>
      <c r="E97" s="12">
        <v>19</v>
      </c>
      <c r="F97" s="12">
        <v>26</v>
      </c>
      <c r="G97" s="12">
        <v>20</v>
      </c>
      <c r="H97" s="12">
        <v>56</v>
      </c>
      <c r="I97" s="12">
        <v>52</v>
      </c>
      <c r="J97" s="12">
        <v>86</v>
      </c>
      <c r="K97" s="12">
        <v>15</v>
      </c>
      <c r="L97" s="12">
        <v>67</v>
      </c>
    </row>
    <row r="98" spans="1:12" x14ac:dyDescent="0.3">
      <c r="A98" s="10" t="s">
        <v>170</v>
      </c>
      <c r="B98" s="10" t="s">
        <v>171</v>
      </c>
      <c r="C98" s="12">
        <v>-916</v>
      </c>
      <c r="D98" s="12">
        <v>58</v>
      </c>
      <c r="E98" s="12">
        <v>-47</v>
      </c>
      <c r="F98" s="12">
        <v>42</v>
      </c>
      <c r="G98" s="12">
        <v>-15</v>
      </c>
      <c r="H98" s="12">
        <v>64</v>
      </c>
      <c r="I98" s="12">
        <v>136</v>
      </c>
      <c r="J98" s="12">
        <v>183</v>
      </c>
      <c r="K98" s="12">
        <v>141</v>
      </c>
      <c r="L98" s="12">
        <v>119</v>
      </c>
    </row>
    <row r="99" spans="1:12" x14ac:dyDescent="0.3">
      <c r="A99" s="10" t="s">
        <v>172</v>
      </c>
      <c r="B99" s="10" t="s">
        <v>173</v>
      </c>
      <c r="C99" s="12" t="s">
        <v>29</v>
      </c>
      <c r="D99" s="12" t="s">
        <v>29</v>
      </c>
      <c r="E99" s="12" t="s">
        <v>29</v>
      </c>
      <c r="F99" s="12" t="s">
        <v>29</v>
      </c>
      <c r="G99" s="12">
        <v>226</v>
      </c>
      <c r="H99" s="12">
        <v>330</v>
      </c>
      <c r="I99" s="12">
        <v>393</v>
      </c>
      <c r="J99" s="12">
        <v>2.8899999999999998E-4</v>
      </c>
      <c r="K99" s="12">
        <v>545</v>
      </c>
      <c r="L99" s="12">
        <v>405</v>
      </c>
    </row>
    <row r="100" spans="1:12" x14ac:dyDescent="0.3">
      <c r="A100" s="10" t="s">
        <v>174</v>
      </c>
      <c r="B100" s="10" t="s">
        <v>175</v>
      </c>
      <c r="C100" s="12" t="s">
        <v>29</v>
      </c>
      <c r="D100" s="12" t="s">
        <v>29</v>
      </c>
      <c r="E100" s="12" t="s">
        <v>29</v>
      </c>
      <c r="F100" s="12" t="s">
        <v>29</v>
      </c>
      <c r="G100" s="12" t="s">
        <v>29</v>
      </c>
      <c r="H100" s="12" t="s">
        <v>29</v>
      </c>
      <c r="I100" s="12">
        <v>16</v>
      </c>
      <c r="J100" s="12">
        <v>18</v>
      </c>
      <c r="K100" s="12">
        <v>15</v>
      </c>
      <c r="L100" s="12">
        <v>15</v>
      </c>
    </row>
    <row r="101" spans="1:12" x14ac:dyDescent="0.3">
      <c r="A101" s="10" t="s">
        <v>176</v>
      </c>
      <c r="B101" s="10" t="s">
        <v>177</v>
      </c>
      <c r="C101" s="12">
        <v>199</v>
      </c>
      <c r="D101" s="12">
        <v>276</v>
      </c>
      <c r="E101" s="12">
        <v>131</v>
      </c>
      <c r="F101" s="12">
        <v>221</v>
      </c>
      <c r="G101" s="12">
        <v>208</v>
      </c>
      <c r="H101" s="12">
        <v>304</v>
      </c>
      <c r="I101" s="12">
        <v>419</v>
      </c>
      <c r="J101" s="12">
        <v>498</v>
      </c>
      <c r="K101" s="12">
        <v>550</v>
      </c>
      <c r="L101" s="12">
        <v>500</v>
      </c>
    </row>
    <row r="102" spans="1:12" x14ac:dyDescent="0.3">
      <c r="A102" s="10" t="s">
        <v>178</v>
      </c>
      <c r="B102" s="10" t="s">
        <v>179</v>
      </c>
      <c r="C102" s="14">
        <v>69</v>
      </c>
      <c r="D102" s="14" t="s">
        <v>29</v>
      </c>
      <c r="E102" s="14">
        <v>-70</v>
      </c>
      <c r="F102" s="14">
        <v>25</v>
      </c>
      <c r="G102" s="14">
        <v>2</v>
      </c>
      <c r="H102" s="14">
        <v>27</v>
      </c>
      <c r="I102" s="14">
        <v>32</v>
      </c>
      <c r="J102" s="14">
        <v>48</v>
      </c>
      <c r="K102" s="14">
        <v>22</v>
      </c>
      <c r="L102" s="14">
        <v>31</v>
      </c>
    </row>
    <row r="103" spans="1:12" x14ac:dyDescent="0.3">
      <c r="A103" s="10" t="s">
        <v>180</v>
      </c>
      <c r="B103" s="10" t="s">
        <v>181</v>
      </c>
      <c r="C103" s="12">
        <v>32</v>
      </c>
      <c r="D103" s="12">
        <v>117</v>
      </c>
      <c r="E103" s="12">
        <v>50</v>
      </c>
      <c r="F103" s="12">
        <v>40</v>
      </c>
      <c r="G103" s="12">
        <v>52</v>
      </c>
      <c r="H103" s="12">
        <v>60</v>
      </c>
      <c r="I103" s="12">
        <v>63</v>
      </c>
      <c r="J103" s="12">
        <v>72</v>
      </c>
      <c r="K103" s="12">
        <v>40</v>
      </c>
      <c r="L103" s="12">
        <v>46</v>
      </c>
    </row>
    <row r="104" spans="1:12" x14ac:dyDescent="0.3">
      <c r="A104" s="10" t="s">
        <v>182</v>
      </c>
      <c r="B104" s="10" t="s">
        <v>183</v>
      </c>
      <c r="C104" s="12">
        <v>-100</v>
      </c>
      <c r="D104" s="12">
        <v>-108</v>
      </c>
      <c r="E104" s="12">
        <v>-110</v>
      </c>
      <c r="F104" s="12">
        <v>-100</v>
      </c>
      <c r="G104" s="12">
        <v>-115</v>
      </c>
      <c r="H104" s="12">
        <v>-122</v>
      </c>
      <c r="I104" s="12">
        <v>-103</v>
      </c>
      <c r="J104" s="12">
        <v>-71</v>
      </c>
      <c r="K104" s="12">
        <v>-92</v>
      </c>
      <c r="L104" s="12">
        <v>-63</v>
      </c>
    </row>
    <row r="105" spans="1:12" x14ac:dyDescent="0.3">
      <c r="A105" s="10" t="s">
        <v>184</v>
      </c>
      <c r="B105" s="10" t="s">
        <v>185</v>
      </c>
      <c r="C105" s="12" t="s">
        <v>29</v>
      </c>
      <c r="D105" s="12" t="s">
        <v>29</v>
      </c>
      <c r="E105" s="12">
        <v>-20</v>
      </c>
      <c r="F105" s="12">
        <v>-20</v>
      </c>
      <c r="G105" s="12">
        <v>-19</v>
      </c>
      <c r="H105" s="12">
        <v>-16</v>
      </c>
      <c r="I105" s="12">
        <v>-15</v>
      </c>
      <c r="J105" s="12">
        <v>-13</v>
      </c>
      <c r="K105" s="12">
        <v>-16</v>
      </c>
      <c r="L105" s="12">
        <v>-15</v>
      </c>
    </row>
    <row r="106" spans="1:12" x14ac:dyDescent="0.3">
      <c r="A106" s="10" t="s">
        <v>186</v>
      </c>
      <c r="B106" s="10" t="s">
        <v>187</v>
      </c>
      <c r="C106" s="12">
        <v>78</v>
      </c>
      <c r="D106" s="12">
        <v>78</v>
      </c>
      <c r="E106" s="12">
        <v>72</v>
      </c>
      <c r="F106" s="12">
        <v>65</v>
      </c>
      <c r="G106" s="12">
        <v>71</v>
      </c>
      <c r="H106" s="12">
        <v>63</v>
      </c>
      <c r="I106" s="12">
        <v>62</v>
      </c>
      <c r="J106" s="12">
        <v>55</v>
      </c>
      <c r="K106" s="12">
        <v>47</v>
      </c>
      <c r="L106" s="12">
        <v>47</v>
      </c>
    </row>
    <row r="107" spans="1:12" x14ac:dyDescent="0.3">
      <c r="A107" s="10" t="s">
        <v>188</v>
      </c>
      <c r="B107" s="10" t="s">
        <v>189</v>
      </c>
      <c r="C107" s="12">
        <v>-87</v>
      </c>
      <c r="D107" s="12">
        <v>-91</v>
      </c>
      <c r="E107" s="12">
        <v>-86</v>
      </c>
      <c r="F107" s="12">
        <v>-84</v>
      </c>
      <c r="G107" s="12">
        <v>-84</v>
      </c>
      <c r="H107" s="12">
        <v>-84</v>
      </c>
      <c r="I107" s="12">
        <v>-81</v>
      </c>
      <c r="J107" s="12">
        <v>-79</v>
      </c>
      <c r="K107" s="12">
        <v>-73</v>
      </c>
      <c r="L107" s="12">
        <v>-68</v>
      </c>
    </row>
    <row r="108" spans="1:12" x14ac:dyDescent="0.3">
      <c r="A108" s="10" t="s">
        <v>190</v>
      </c>
      <c r="B108" s="10" t="s">
        <v>191</v>
      </c>
      <c r="C108" s="14">
        <v>1.57</v>
      </c>
      <c r="D108" s="14">
        <v>2.23</v>
      </c>
      <c r="E108" s="14">
        <v>1.1000000000000001</v>
      </c>
      <c r="F108" s="14">
        <v>1.86</v>
      </c>
      <c r="G108" s="14">
        <v>1.76</v>
      </c>
      <c r="H108" s="14">
        <v>2.57</v>
      </c>
      <c r="I108" s="14">
        <v>3.63</v>
      </c>
      <c r="J108" s="14">
        <v>4.4000000000000004</v>
      </c>
      <c r="K108" s="14">
        <v>4.9400000000000004</v>
      </c>
      <c r="L108" s="14">
        <v>4.54</v>
      </c>
    </row>
    <row r="109" spans="1:12" x14ac:dyDescent="0.3">
      <c r="A109" s="10" t="s">
        <v>192</v>
      </c>
      <c r="B109" s="10" t="s">
        <v>193</v>
      </c>
      <c r="C109" s="12">
        <v>5.194</v>
      </c>
      <c r="D109" s="12">
        <v>4.6539999999999999</v>
      </c>
      <c r="E109" s="12">
        <v>4.91</v>
      </c>
      <c r="F109" s="12">
        <v>4.7249999999999996</v>
      </c>
      <c r="G109" s="12">
        <v>4.6559999999999997</v>
      </c>
      <c r="H109" s="12">
        <v>4.5460000000000003</v>
      </c>
      <c r="I109" s="12" t="s">
        <v>29</v>
      </c>
      <c r="J109" s="12" t="s">
        <v>29</v>
      </c>
      <c r="K109" s="12" t="s">
        <v>29</v>
      </c>
      <c r="L109" s="12" t="s">
        <v>29</v>
      </c>
    </row>
    <row r="110" spans="1:12" x14ac:dyDescent="0.3">
      <c r="A110" s="10" t="s">
        <v>194</v>
      </c>
      <c r="B110" s="10" t="s">
        <v>195</v>
      </c>
      <c r="C110" s="12">
        <v>0.65600000000000003</v>
      </c>
      <c r="D110" s="12">
        <v>0.64200000000000002</v>
      </c>
      <c r="E110" s="12">
        <v>0.46600000000000003</v>
      </c>
      <c r="F110" s="12">
        <v>0.28999999999999998</v>
      </c>
      <c r="G110" s="12">
        <v>0.30399999999999999</v>
      </c>
      <c r="H110" s="12">
        <v>0.20200000000000001</v>
      </c>
      <c r="I110" s="12" t="s">
        <v>29</v>
      </c>
      <c r="J110" s="12" t="s">
        <v>29</v>
      </c>
      <c r="K110" s="12" t="s">
        <v>29</v>
      </c>
      <c r="L110" s="12" t="s">
        <v>29</v>
      </c>
    </row>
    <row r="111" spans="1:12" x14ac:dyDescent="0.3">
      <c r="A111" s="10" t="s">
        <v>196</v>
      </c>
      <c r="B111" s="10" t="s">
        <v>197</v>
      </c>
      <c r="C111" s="12">
        <v>1475</v>
      </c>
      <c r="D111" s="12">
        <v>1547</v>
      </c>
      <c r="E111" s="12">
        <v>1674</v>
      </c>
      <c r="F111" s="12">
        <v>1470</v>
      </c>
      <c r="G111" s="12">
        <v>1634</v>
      </c>
      <c r="H111" s="12">
        <v>1403</v>
      </c>
      <c r="I111" s="12">
        <v>1371</v>
      </c>
      <c r="J111" s="12">
        <v>1277</v>
      </c>
      <c r="K111" s="12">
        <v>1156</v>
      </c>
      <c r="L111" s="12">
        <v>1161</v>
      </c>
    </row>
    <row r="112" spans="1:12" x14ac:dyDescent="0.3">
      <c r="A112" s="10" t="s">
        <v>198</v>
      </c>
      <c r="B112" s="10" t="s">
        <v>199</v>
      </c>
      <c r="C112" s="14" t="s">
        <v>29</v>
      </c>
      <c r="D112" s="14" t="s">
        <v>29</v>
      </c>
      <c r="E112" s="14" t="s">
        <v>29</v>
      </c>
      <c r="F112" s="14" t="s">
        <v>29</v>
      </c>
      <c r="G112" s="14">
        <v>35</v>
      </c>
      <c r="H112" s="14">
        <v>35</v>
      </c>
      <c r="I112" s="14">
        <v>35</v>
      </c>
      <c r="J112" s="14">
        <v>35</v>
      </c>
      <c r="K112" s="14">
        <v>21</v>
      </c>
      <c r="L112" s="14">
        <v>21</v>
      </c>
    </row>
    <row r="113" spans="1:12" x14ac:dyDescent="0.3">
      <c r="A113" s="10" t="s">
        <v>200</v>
      </c>
      <c r="B113" s="10" t="s">
        <v>201</v>
      </c>
      <c r="C113" s="12" t="s">
        <v>29</v>
      </c>
      <c r="D113" s="12" t="s">
        <v>29</v>
      </c>
      <c r="E113" s="12" t="s">
        <v>29</v>
      </c>
      <c r="F113" s="12" t="s">
        <v>29</v>
      </c>
      <c r="G113" s="12">
        <v>-66</v>
      </c>
      <c r="H113" s="12">
        <v>-27</v>
      </c>
      <c r="I113" s="12" t="s">
        <v>29</v>
      </c>
      <c r="J113" s="12">
        <v>62</v>
      </c>
      <c r="K113" s="12">
        <v>35</v>
      </c>
      <c r="L113" s="12">
        <v>12</v>
      </c>
    </row>
    <row r="114" spans="1:12" x14ac:dyDescent="0.3">
      <c r="A114" s="10" t="s">
        <v>202</v>
      </c>
      <c r="B114" s="10" t="s">
        <v>203</v>
      </c>
      <c r="C114" s="12" t="s">
        <v>29</v>
      </c>
      <c r="D114" s="12" t="s">
        <v>29</v>
      </c>
      <c r="E114" s="12" t="s">
        <v>29</v>
      </c>
      <c r="F114" s="12" t="s">
        <v>29</v>
      </c>
      <c r="G114" s="12">
        <v>48</v>
      </c>
      <c r="H114" s="12">
        <v>1</v>
      </c>
      <c r="I114" s="12" t="s">
        <v>29</v>
      </c>
      <c r="J114" s="12" t="s">
        <v>29</v>
      </c>
      <c r="K114" s="12" t="s">
        <v>29</v>
      </c>
      <c r="L114" s="12" t="s">
        <v>29</v>
      </c>
    </row>
    <row r="115" spans="1:12" x14ac:dyDescent="0.3">
      <c r="A115" s="10" t="s">
        <v>204</v>
      </c>
      <c r="B115" s="10" t="s">
        <v>205</v>
      </c>
      <c r="C115" s="12" t="s">
        <v>29</v>
      </c>
      <c r="D115" s="12" t="s">
        <v>29</v>
      </c>
      <c r="E115" s="12" t="s">
        <v>29</v>
      </c>
      <c r="F115" s="12" t="s">
        <v>29</v>
      </c>
      <c r="G115" s="12" t="s">
        <v>29</v>
      </c>
      <c r="H115" s="12" t="s">
        <v>29</v>
      </c>
      <c r="I115" s="12">
        <v>105</v>
      </c>
      <c r="J115" s="12">
        <v>108</v>
      </c>
      <c r="K115" s="12">
        <v>120</v>
      </c>
      <c r="L115" s="12">
        <v>117</v>
      </c>
    </row>
    <row r="116" spans="1:12" x14ac:dyDescent="0.3">
      <c r="A116" s="10" t="s">
        <v>206</v>
      </c>
      <c r="B116" s="10" t="s">
        <v>207</v>
      </c>
      <c r="C116" s="12">
        <v>-8</v>
      </c>
      <c r="D116" s="12" t="s">
        <v>29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</row>
    <row r="117" spans="1:12" x14ac:dyDescent="0.3">
      <c r="A117" s="10" t="s">
        <v>208</v>
      </c>
      <c r="B117" s="10" t="s">
        <v>209</v>
      </c>
      <c r="C117" s="12" t="s">
        <v>29</v>
      </c>
      <c r="D117" s="12" t="s">
        <v>29</v>
      </c>
      <c r="E117" s="12">
        <v>447</v>
      </c>
      <c r="F117" s="12">
        <v>469</v>
      </c>
      <c r="G117" s="12">
        <v>456</v>
      </c>
      <c r="H117" s="12">
        <v>417</v>
      </c>
      <c r="I117" s="12">
        <v>423</v>
      </c>
      <c r="J117" s="12">
        <v>373</v>
      </c>
      <c r="K117" s="12">
        <v>270</v>
      </c>
      <c r="L117" s="12">
        <v>317</v>
      </c>
    </row>
    <row r="118" spans="1:12" x14ac:dyDescent="0.3">
      <c r="A118" s="10" t="s">
        <v>210</v>
      </c>
      <c r="B118" s="10" t="s">
        <v>211</v>
      </c>
      <c r="C118" s="12" t="s">
        <v>29</v>
      </c>
      <c r="D118" s="12" t="s">
        <v>29</v>
      </c>
      <c r="E118" s="12">
        <v>594</v>
      </c>
      <c r="F118" s="12">
        <v>579</v>
      </c>
      <c r="G118" s="12">
        <v>629</v>
      </c>
      <c r="H118" s="12">
        <v>552</v>
      </c>
      <c r="I118" s="12">
        <v>570</v>
      </c>
      <c r="J118" s="12">
        <v>587</v>
      </c>
      <c r="K118" s="12">
        <v>450</v>
      </c>
      <c r="L118" s="12">
        <v>449</v>
      </c>
    </row>
    <row r="119" spans="1:12" x14ac:dyDescent="0.3">
      <c r="A119" s="10" t="s">
        <v>212</v>
      </c>
      <c r="B119" s="10" t="s">
        <v>213</v>
      </c>
      <c r="C119" s="12" t="s">
        <v>29</v>
      </c>
      <c r="D119" s="12" t="s">
        <v>29</v>
      </c>
      <c r="E119" s="12">
        <v>27</v>
      </c>
      <c r="F119" s="12">
        <v>26</v>
      </c>
      <c r="G119" s="12">
        <v>28</v>
      </c>
      <c r="H119" s="12">
        <v>25</v>
      </c>
      <c r="I119" s="12">
        <v>24</v>
      </c>
      <c r="J119" s="12">
        <v>77</v>
      </c>
      <c r="K119" s="12">
        <v>78</v>
      </c>
      <c r="L119" s="12">
        <v>84</v>
      </c>
    </row>
    <row r="120" spans="1:12" x14ac:dyDescent="0.3">
      <c r="A120" s="10" t="s">
        <v>214</v>
      </c>
      <c r="B120" s="10" t="s">
        <v>215</v>
      </c>
      <c r="C120" s="12" t="s">
        <v>29</v>
      </c>
      <c r="D120" s="12" t="s">
        <v>29</v>
      </c>
      <c r="E120" s="12">
        <v>1</v>
      </c>
      <c r="F120" s="12" t="s">
        <v>29</v>
      </c>
      <c r="G120" s="12">
        <v>2</v>
      </c>
      <c r="H120" s="12">
        <v>1</v>
      </c>
      <c r="I120" s="12">
        <v>0</v>
      </c>
      <c r="J120" s="12" t="s">
        <v>29</v>
      </c>
      <c r="K120" s="12" t="s">
        <v>29</v>
      </c>
      <c r="L120" s="12" t="s">
        <v>29</v>
      </c>
    </row>
    <row r="121" spans="1:12" x14ac:dyDescent="0.3">
      <c r="A121" s="10" t="s">
        <v>216</v>
      </c>
      <c r="B121" s="10" t="s">
        <v>217</v>
      </c>
      <c r="C121" s="12" t="s">
        <v>29</v>
      </c>
      <c r="D121" s="12" t="s">
        <v>29</v>
      </c>
      <c r="E121" s="12">
        <v>27</v>
      </c>
      <c r="F121" s="12">
        <v>25</v>
      </c>
      <c r="G121" s="12">
        <v>50</v>
      </c>
      <c r="H121" s="12">
        <v>46</v>
      </c>
      <c r="I121" s="12">
        <v>51</v>
      </c>
      <c r="J121" s="12" t="s">
        <v>29</v>
      </c>
      <c r="K121" s="12">
        <v>113.00009900000001</v>
      </c>
      <c r="L121" s="12">
        <v>116.98</v>
      </c>
    </row>
    <row r="122" spans="1:12" x14ac:dyDescent="0.3">
      <c r="A122" s="10" t="s">
        <v>218</v>
      </c>
      <c r="B122" s="10" t="s">
        <v>219</v>
      </c>
      <c r="C122" s="12">
        <v>3</v>
      </c>
      <c r="D122" s="12">
        <v>3</v>
      </c>
      <c r="E122" s="12">
        <v>3</v>
      </c>
      <c r="F122" s="12">
        <v>3</v>
      </c>
      <c r="G122" s="12">
        <v>0</v>
      </c>
      <c r="H122" s="12">
        <v>2</v>
      </c>
      <c r="I122" s="12">
        <v>2</v>
      </c>
      <c r="J122" s="12">
        <v>2</v>
      </c>
      <c r="K122" s="12">
        <v>1</v>
      </c>
      <c r="L122" s="12">
        <v>1</v>
      </c>
    </row>
    <row r="123" spans="1:12" x14ac:dyDescent="0.3">
      <c r="A123" s="10" t="s">
        <v>220</v>
      </c>
      <c r="B123" s="10" t="s">
        <v>221</v>
      </c>
      <c r="C123" s="12">
        <v>15</v>
      </c>
      <c r="D123" s="12">
        <v>14</v>
      </c>
      <c r="E123" s="12">
        <v>11</v>
      </c>
      <c r="F123" s="12">
        <v>9</v>
      </c>
      <c r="G123" s="12">
        <v>10</v>
      </c>
      <c r="H123" s="12">
        <v>9</v>
      </c>
      <c r="I123" s="12">
        <v>9</v>
      </c>
      <c r="J123" s="12">
        <v>9</v>
      </c>
      <c r="K123" s="12">
        <v>8</v>
      </c>
      <c r="L123" s="12">
        <v>8</v>
      </c>
    </row>
    <row r="124" spans="1:12" x14ac:dyDescent="0.3">
      <c r="A124" s="10" t="s">
        <v>222</v>
      </c>
      <c r="B124" s="10" t="s">
        <v>223</v>
      </c>
      <c r="C124" s="12">
        <v>18</v>
      </c>
      <c r="D124" s="12">
        <v>14</v>
      </c>
      <c r="E124" s="12">
        <v>6</v>
      </c>
      <c r="F124" s="12">
        <v>7</v>
      </c>
      <c r="G124" s="12">
        <v>6</v>
      </c>
      <c r="H124" s="12">
        <v>7</v>
      </c>
      <c r="I124" s="12">
        <v>7</v>
      </c>
      <c r="J124" s="12">
        <v>4</v>
      </c>
      <c r="K124" s="12">
        <v>-1</v>
      </c>
      <c r="L124" s="12">
        <v>-3</v>
      </c>
    </row>
    <row r="125" spans="1:12" x14ac:dyDescent="0.3">
      <c r="A125" s="10" t="s">
        <v>224</v>
      </c>
      <c r="B125" s="10" t="s">
        <v>225</v>
      </c>
      <c r="C125" s="12">
        <v>3</v>
      </c>
      <c r="D125" s="12">
        <v>4</v>
      </c>
      <c r="E125" s="12" t="s">
        <v>29</v>
      </c>
      <c r="F125" s="12">
        <v>5</v>
      </c>
      <c r="G125" s="12">
        <v>6</v>
      </c>
      <c r="H125" s="12">
        <v>4</v>
      </c>
      <c r="I125" s="12">
        <v>2</v>
      </c>
      <c r="J125" s="12">
        <v>1</v>
      </c>
      <c r="K125" s="12">
        <v>1</v>
      </c>
      <c r="L125" s="12" t="s">
        <v>29</v>
      </c>
    </row>
    <row r="126" spans="1:12" x14ac:dyDescent="0.3">
      <c r="A126" s="10" t="s">
        <v>226</v>
      </c>
      <c r="B126" s="10" t="s">
        <v>227</v>
      </c>
      <c r="C126" s="12">
        <v>112</v>
      </c>
      <c r="D126" s="12">
        <v>95</v>
      </c>
      <c r="E126" s="12">
        <v>102</v>
      </c>
      <c r="F126" s="12">
        <v>98</v>
      </c>
      <c r="G126" s="12">
        <v>106</v>
      </c>
      <c r="H126" s="12">
        <v>98</v>
      </c>
      <c r="I126" s="12">
        <v>100</v>
      </c>
      <c r="J126" s="12">
        <v>85</v>
      </c>
      <c r="K126" s="12">
        <v>87</v>
      </c>
      <c r="L126" s="12">
        <v>76</v>
      </c>
    </row>
    <row r="127" spans="1:12" x14ac:dyDescent="0.3">
      <c r="A127" s="10" t="s">
        <v>228</v>
      </c>
      <c r="B127" s="10" t="s">
        <v>229</v>
      </c>
      <c r="C127" s="12">
        <v>104</v>
      </c>
      <c r="D127" s="12">
        <v>97</v>
      </c>
      <c r="E127" s="12">
        <v>101</v>
      </c>
      <c r="F127" s="12">
        <v>100</v>
      </c>
      <c r="G127" s="12">
        <v>102</v>
      </c>
      <c r="H127" s="12">
        <v>97</v>
      </c>
      <c r="I127" s="12">
        <v>96</v>
      </c>
      <c r="J127" s="12">
        <v>87</v>
      </c>
      <c r="K127" s="12">
        <v>85</v>
      </c>
      <c r="L127" s="12">
        <v>75</v>
      </c>
    </row>
    <row r="128" spans="1:12" x14ac:dyDescent="0.3">
      <c r="A128" s="10" t="s">
        <v>230</v>
      </c>
      <c r="B128" s="10" t="s">
        <v>231</v>
      </c>
      <c r="C128" s="12">
        <v>103</v>
      </c>
      <c r="D128" s="12">
        <v>97</v>
      </c>
      <c r="E128" s="12">
        <v>104</v>
      </c>
      <c r="F128" s="12">
        <v>102</v>
      </c>
      <c r="G128" s="12">
        <v>103</v>
      </c>
      <c r="H128" s="12">
        <v>95</v>
      </c>
      <c r="I128" s="12">
        <v>98</v>
      </c>
      <c r="J128" s="12">
        <v>85</v>
      </c>
      <c r="K128" s="12">
        <v>83</v>
      </c>
      <c r="L128" s="12">
        <v>75</v>
      </c>
    </row>
    <row r="129" spans="1:12" x14ac:dyDescent="0.3">
      <c r="A129" s="10" t="s">
        <v>232</v>
      </c>
      <c r="B129" s="10" t="s">
        <v>233</v>
      </c>
      <c r="C129" s="12">
        <v>101</v>
      </c>
      <c r="D129" s="12">
        <v>98</v>
      </c>
      <c r="E129" s="12">
        <v>105</v>
      </c>
      <c r="F129" s="12">
        <v>102</v>
      </c>
      <c r="G129" s="12">
        <v>101</v>
      </c>
      <c r="H129" s="12">
        <v>97</v>
      </c>
      <c r="I129" s="12">
        <v>97</v>
      </c>
      <c r="J129" s="12">
        <v>83</v>
      </c>
      <c r="K129" s="12">
        <v>85</v>
      </c>
      <c r="L129" s="12">
        <v>75</v>
      </c>
    </row>
    <row r="130" spans="1:12" x14ac:dyDescent="0.3">
      <c r="A130" s="10" t="s">
        <v>234</v>
      </c>
      <c r="B130" s="10" t="s">
        <v>235</v>
      </c>
      <c r="C130" s="12">
        <v>102</v>
      </c>
      <c r="D130" s="12">
        <v>100</v>
      </c>
      <c r="E130" s="12">
        <v>104</v>
      </c>
      <c r="F130" s="12">
        <v>101</v>
      </c>
      <c r="G130" s="12">
        <v>103</v>
      </c>
      <c r="H130" s="12">
        <v>98</v>
      </c>
      <c r="I130" s="12">
        <v>94</v>
      </c>
      <c r="J130" s="12">
        <v>86</v>
      </c>
      <c r="K130" s="12">
        <v>83</v>
      </c>
      <c r="L130" s="12">
        <v>75</v>
      </c>
    </row>
    <row r="131" spans="1:12" x14ac:dyDescent="0.3">
      <c r="A131" s="10" t="s">
        <v>236</v>
      </c>
      <c r="B131" s="10" t="s">
        <v>237</v>
      </c>
      <c r="C131" s="12">
        <v>486</v>
      </c>
      <c r="D131" s="12">
        <v>497</v>
      </c>
      <c r="E131" s="12">
        <v>515</v>
      </c>
      <c r="F131" s="12">
        <v>503</v>
      </c>
      <c r="G131" s="12">
        <v>509</v>
      </c>
      <c r="H131" s="12">
        <v>476</v>
      </c>
      <c r="I131" s="12">
        <v>460</v>
      </c>
      <c r="J131" s="12">
        <v>420</v>
      </c>
      <c r="K131" s="12">
        <v>398</v>
      </c>
      <c r="L131" s="12">
        <v>390</v>
      </c>
    </row>
    <row r="132" spans="1:12" x14ac:dyDescent="0.3">
      <c r="A132" s="10" t="s">
        <v>238</v>
      </c>
      <c r="B132" s="10" t="s">
        <v>239</v>
      </c>
      <c r="C132" s="12">
        <v>381</v>
      </c>
      <c r="D132" s="12">
        <v>461</v>
      </c>
      <c r="E132" s="12">
        <v>293</v>
      </c>
      <c r="F132" s="12">
        <v>416</v>
      </c>
      <c r="G132" s="12">
        <v>412</v>
      </c>
      <c r="H132" s="12">
        <v>550</v>
      </c>
      <c r="I132" s="12">
        <v>746</v>
      </c>
      <c r="J132" s="12">
        <v>855</v>
      </c>
      <c r="K132" s="12">
        <v>861</v>
      </c>
      <c r="L132" s="12">
        <v>828</v>
      </c>
    </row>
    <row r="133" spans="1:12" x14ac:dyDescent="0.3">
      <c r="A133" s="10" t="s">
        <v>240</v>
      </c>
      <c r="B133" s="10" t="s">
        <v>241</v>
      </c>
      <c r="C133" s="12">
        <v>27</v>
      </c>
      <c r="D133" s="12">
        <v>28</v>
      </c>
      <c r="E133" s="12">
        <v>20</v>
      </c>
      <c r="F133" s="12">
        <v>30</v>
      </c>
      <c r="G133" s="12">
        <v>22</v>
      </c>
      <c r="H133" s="12">
        <v>53</v>
      </c>
      <c r="I133" s="12">
        <v>55</v>
      </c>
      <c r="J133" s="12">
        <v>83</v>
      </c>
      <c r="K133" s="12">
        <v>19</v>
      </c>
      <c r="L133" s="12">
        <v>60</v>
      </c>
    </row>
    <row r="134" spans="1:12" x14ac:dyDescent="0.3">
      <c r="A134" s="10" t="s">
        <v>242</v>
      </c>
      <c r="B134" s="10" t="s">
        <v>243</v>
      </c>
      <c r="C134" s="12">
        <v>49</v>
      </c>
      <c r="D134" s="12">
        <v>-14</v>
      </c>
      <c r="E134" s="12">
        <v>1</v>
      </c>
      <c r="F134" s="12">
        <v>-2</v>
      </c>
      <c r="G134" s="12">
        <v>-2</v>
      </c>
      <c r="H134" s="12">
        <v>2</v>
      </c>
      <c r="I134" s="12">
        <v>-7</v>
      </c>
      <c r="J134" s="12">
        <v>-2</v>
      </c>
      <c r="K134" s="12">
        <v>-10</v>
      </c>
      <c r="L134" s="12">
        <v>-4</v>
      </c>
    </row>
    <row r="135" spans="1:12" x14ac:dyDescent="0.3">
      <c r="A135" s="10" t="s">
        <v>244</v>
      </c>
      <c r="B135" s="10" t="s">
        <v>245</v>
      </c>
      <c r="C135" s="12">
        <v>0</v>
      </c>
      <c r="D135" s="12">
        <v>2</v>
      </c>
      <c r="E135" s="12">
        <v>-2</v>
      </c>
      <c r="F135" s="12">
        <v>-2</v>
      </c>
      <c r="G135" s="12">
        <v>0</v>
      </c>
      <c r="H135" s="12">
        <v>1</v>
      </c>
      <c r="I135" s="12">
        <v>4</v>
      </c>
      <c r="J135" s="12">
        <v>5</v>
      </c>
      <c r="K135" s="12">
        <v>6</v>
      </c>
      <c r="L135" s="12">
        <v>11</v>
      </c>
    </row>
    <row r="136" spans="1:12" x14ac:dyDescent="0.3">
      <c r="A136" s="10" t="s">
        <v>246</v>
      </c>
      <c r="B136" s="10" t="s">
        <v>247</v>
      </c>
      <c r="C136" s="12">
        <v>20</v>
      </c>
      <c r="D136" s="12">
        <v>-10</v>
      </c>
      <c r="E136" s="12">
        <v>-27</v>
      </c>
      <c r="F136" s="12">
        <v>-16</v>
      </c>
      <c r="G136" s="12">
        <v>-17</v>
      </c>
      <c r="H136" s="12">
        <v>-29</v>
      </c>
      <c r="I136" s="12">
        <v>11</v>
      </c>
      <c r="J136" s="12">
        <v>-16</v>
      </c>
      <c r="K136" s="12">
        <v>15</v>
      </c>
      <c r="L136" s="12">
        <v>-4</v>
      </c>
    </row>
    <row r="137" spans="1:12" x14ac:dyDescent="0.3">
      <c r="A137" s="10" t="s">
        <v>248</v>
      </c>
      <c r="B137" s="10" t="s">
        <v>249</v>
      </c>
      <c r="C137" s="12">
        <v>-881</v>
      </c>
      <c r="D137" s="12">
        <v>61</v>
      </c>
      <c r="E137" s="12">
        <v>-22</v>
      </c>
      <c r="F137" s="12">
        <v>56</v>
      </c>
      <c r="G137" s="12">
        <v>-6</v>
      </c>
      <c r="H137" s="12">
        <v>83</v>
      </c>
      <c r="I137" s="12">
        <v>117</v>
      </c>
      <c r="J137" s="12">
        <v>196</v>
      </c>
      <c r="K137" s="12">
        <v>114</v>
      </c>
      <c r="L137" s="12">
        <v>112</v>
      </c>
    </row>
    <row r="138" spans="1:12" x14ac:dyDescent="0.3">
      <c r="A138" s="10" t="s">
        <v>250</v>
      </c>
      <c r="B138" s="10" t="s">
        <v>251</v>
      </c>
      <c r="C138" s="12">
        <v>-55</v>
      </c>
      <c r="D138" s="12">
        <v>7</v>
      </c>
      <c r="E138" s="12">
        <v>2</v>
      </c>
      <c r="F138" s="12">
        <v>2</v>
      </c>
      <c r="G138" s="12">
        <v>8</v>
      </c>
      <c r="H138" s="12">
        <v>10</v>
      </c>
      <c r="I138" s="12">
        <v>8</v>
      </c>
      <c r="J138" s="12">
        <v>3</v>
      </c>
      <c r="K138" s="12">
        <v>12</v>
      </c>
      <c r="L138" s="12">
        <v>11</v>
      </c>
    </row>
    <row r="139" spans="1:12" x14ac:dyDescent="0.3">
      <c r="A139" s="10" t="s">
        <v>252</v>
      </c>
      <c r="B139" s="10" t="s">
        <v>253</v>
      </c>
      <c r="C139" s="12" t="s">
        <v>29</v>
      </c>
      <c r="D139" s="12" t="s">
        <v>29</v>
      </c>
      <c r="E139" s="12" t="s">
        <v>29</v>
      </c>
      <c r="F139" s="12" t="s">
        <v>29</v>
      </c>
      <c r="G139" s="12" t="s">
        <v>29</v>
      </c>
      <c r="H139" s="12" t="s">
        <v>29</v>
      </c>
      <c r="I139" s="12" t="s">
        <v>29</v>
      </c>
      <c r="J139" s="12" t="s">
        <v>29</v>
      </c>
      <c r="K139" s="12" t="s">
        <v>29</v>
      </c>
      <c r="L139" s="12" t="s">
        <v>29</v>
      </c>
    </row>
    <row r="140" spans="1:12" x14ac:dyDescent="0.3">
      <c r="A140" s="10" t="s">
        <v>254</v>
      </c>
      <c r="B140" s="10" t="s">
        <v>255</v>
      </c>
      <c r="C140" s="12" t="s">
        <v>29</v>
      </c>
      <c r="D140" s="12" t="s">
        <v>29</v>
      </c>
      <c r="E140" s="12" t="s">
        <v>29</v>
      </c>
      <c r="F140" s="12" t="s">
        <v>29</v>
      </c>
      <c r="G140" s="12">
        <v>-66</v>
      </c>
      <c r="H140" s="12">
        <v>-27</v>
      </c>
      <c r="I140" s="12">
        <v>-32</v>
      </c>
      <c r="J140" s="12">
        <v>-62</v>
      </c>
      <c r="K140" s="12">
        <v>-12</v>
      </c>
      <c r="L140" s="12">
        <v>-24</v>
      </c>
    </row>
    <row r="141" spans="1:12" x14ac:dyDescent="0.3">
      <c r="A141" s="10" t="s">
        <v>256</v>
      </c>
      <c r="B141" s="10" t="s">
        <v>257</v>
      </c>
      <c r="C141" s="12" t="s">
        <v>29</v>
      </c>
      <c r="D141" s="12" t="s">
        <v>29</v>
      </c>
      <c r="E141" s="12" t="s">
        <v>29</v>
      </c>
      <c r="F141" s="12" t="s">
        <v>29</v>
      </c>
      <c r="G141" s="12">
        <v>118.3</v>
      </c>
      <c r="H141" s="12">
        <v>118.2</v>
      </c>
      <c r="I141" s="12">
        <v>115.4</v>
      </c>
      <c r="J141" s="12">
        <v>113.2</v>
      </c>
      <c r="K141" s="12">
        <v>111.4</v>
      </c>
      <c r="L141" s="12">
        <v>110.1</v>
      </c>
    </row>
    <row r="142" spans="1:12" x14ac:dyDescent="0.3">
      <c r="A142" s="10" t="s">
        <v>258</v>
      </c>
      <c r="B142" s="10" t="s">
        <v>259</v>
      </c>
      <c r="C142" s="12" t="s">
        <v>29</v>
      </c>
      <c r="D142" s="12" t="s">
        <v>29</v>
      </c>
      <c r="E142" s="12" t="s">
        <v>29</v>
      </c>
      <c r="F142" s="12" t="s">
        <v>29</v>
      </c>
      <c r="G142" s="12" t="s">
        <v>29</v>
      </c>
      <c r="H142" s="12" t="s">
        <v>29</v>
      </c>
      <c r="I142" s="12">
        <v>-6</v>
      </c>
      <c r="J142" s="12">
        <v>64</v>
      </c>
      <c r="K142" s="12">
        <v>0</v>
      </c>
      <c r="L142" s="12">
        <v>44</v>
      </c>
    </row>
    <row r="143" spans="1:12" x14ac:dyDescent="0.3">
      <c r="A143" s="10" t="s">
        <v>260</v>
      </c>
      <c r="B143" s="10" t="s">
        <v>261</v>
      </c>
      <c r="C143" s="12" t="s">
        <v>29</v>
      </c>
      <c r="D143" s="12" t="s">
        <v>29</v>
      </c>
      <c r="E143" s="12" t="s">
        <v>29</v>
      </c>
      <c r="F143" s="12" t="s">
        <v>29</v>
      </c>
      <c r="G143" s="12" t="s">
        <v>29</v>
      </c>
      <c r="H143" s="12" t="s">
        <v>29</v>
      </c>
      <c r="I143" s="12">
        <v>-4</v>
      </c>
      <c r="J143" s="12">
        <v>-4</v>
      </c>
      <c r="K143" s="12">
        <v>-4</v>
      </c>
      <c r="L143" s="12">
        <v>-4</v>
      </c>
    </row>
    <row r="144" spans="1:12" x14ac:dyDescent="0.3">
      <c r="A144" s="10" t="s">
        <v>262</v>
      </c>
      <c r="B144" s="10" t="s">
        <v>263</v>
      </c>
      <c r="C144" s="12" t="s">
        <v>29</v>
      </c>
      <c r="D144" s="12" t="s">
        <v>29</v>
      </c>
      <c r="E144" s="12" t="s">
        <v>29</v>
      </c>
      <c r="F144" s="12" t="s">
        <v>29</v>
      </c>
      <c r="G144" s="12" t="s">
        <v>29</v>
      </c>
      <c r="H144" s="12" t="s">
        <v>29</v>
      </c>
      <c r="I144" s="12">
        <v>1</v>
      </c>
      <c r="J144" s="12" t="s">
        <v>29</v>
      </c>
      <c r="K144" s="12" t="s">
        <v>29</v>
      </c>
      <c r="L144" s="12" t="s">
        <v>29</v>
      </c>
    </row>
    <row r="145" spans="1:12" x14ac:dyDescent="0.3">
      <c r="A145" s="10" t="s">
        <v>264</v>
      </c>
      <c r="B145" s="10" t="s">
        <v>265</v>
      </c>
      <c r="C145" s="14" t="s">
        <v>29</v>
      </c>
      <c r="D145" s="14" t="s">
        <v>29</v>
      </c>
      <c r="E145" s="14" t="s">
        <v>29</v>
      </c>
      <c r="F145" s="14" t="s">
        <v>29</v>
      </c>
      <c r="G145" s="14">
        <v>0.4</v>
      </c>
      <c r="H145" s="14">
        <v>0.01</v>
      </c>
      <c r="I145" s="14" t="s">
        <v>29</v>
      </c>
      <c r="J145" s="14" t="s">
        <v>29</v>
      </c>
      <c r="K145" s="14" t="s">
        <v>29</v>
      </c>
      <c r="L145" s="14" t="s">
        <v>29</v>
      </c>
    </row>
    <row r="146" spans="1:12" x14ac:dyDescent="0.3">
      <c r="A146" s="10" t="s">
        <v>266</v>
      </c>
      <c r="B146" s="10" t="s">
        <v>267</v>
      </c>
      <c r="C146" s="14" t="s">
        <v>29</v>
      </c>
      <c r="D146" s="14" t="s">
        <v>29</v>
      </c>
      <c r="E146" s="14" t="s">
        <v>29</v>
      </c>
      <c r="F146" s="14" t="s">
        <v>29</v>
      </c>
      <c r="G146" s="14">
        <v>-0.55000000000000004</v>
      </c>
      <c r="H146" s="14">
        <v>-0.23</v>
      </c>
      <c r="I146" s="14" t="s">
        <v>29</v>
      </c>
      <c r="J146" s="14" t="s">
        <v>29</v>
      </c>
      <c r="K146" s="14" t="s">
        <v>29</v>
      </c>
      <c r="L146" s="14">
        <v>0.11</v>
      </c>
    </row>
    <row r="147" spans="1:12" x14ac:dyDescent="0.3">
      <c r="A147" s="10" t="s">
        <v>268</v>
      </c>
      <c r="B147" s="10" t="s">
        <v>269</v>
      </c>
      <c r="C147" s="12" t="s">
        <v>29</v>
      </c>
      <c r="D147" s="12" t="s">
        <v>29</v>
      </c>
      <c r="E147" s="12" t="s">
        <v>29</v>
      </c>
      <c r="F147" s="12" t="s">
        <v>29</v>
      </c>
      <c r="G147" s="12" t="s">
        <v>29</v>
      </c>
      <c r="H147" s="12" t="s">
        <v>29</v>
      </c>
      <c r="I147" s="12">
        <v>699</v>
      </c>
      <c r="J147" s="12">
        <v>737</v>
      </c>
      <c r="K147" s="12">
        <v>821</v>
      </c>
      <c r="L147" s="12">
        <v>753</v>
      </c>
    </row>
    <row r="148" spans="1:12" x14ac:dyDescent="0.3">
      <c r="A148" s="10" t="s">
        <v>270</v>
      </c>
      <c r="B148" s="10" t="s">
        <v>271</v>
      </c>
      <c r="C148" s="12" t="s">
        <v>29</v>
      </c>
      <c r="D148" s="12" t="s">
        <v>29</v>
      </c>
      <c r="E148" s="12">
        <v>164</v>
      </c>
      <c r="F148" s="12">
        <v>181</v>
      </c>
      <c r="G148" s="12">
        <v>148</v>
      </c>
      <c r="H148" s="12">
        <v>144</v>
      </c>
      <c r="I148" s="12">
        <v>147</v>
      </c>
      <c r="J148" s="12">
        <v>163</v>
      </c>
      <c r="K148" s="12">
        <v>144</v>
      </c>
      <c r="L148" s="12">
        <v>157</v>
      </c>
    </row>
    <row r="149" spans="1:12" x14ac:dyDescent="0.3">
      <c r="A149" s="10" t="s">
        <v>272</v>
      </c>
      <c r="B149" s="10" t="s">
        <v>273</v>
      </c>
      <c r="C149" s="14" t="s">
        <v>29</v>
      </c>
      <c r="D149" s="14" t="s">
        <v>29</v>
      </c>
      <c r="E149" s="14" t="s">
        <v>29</v>
      </c>
      <c r="F149" s="14" t="s">
        <v>29</v>
      </c>
      <c r="G149" s="14">
        <v>19</v>
      </c>
      <c r="H149" s="14">
        <v>22</v>
      </c>
      <c r="I149" s="14">
        <v>24</v>
      </c>
      <c r="J149" s="14">
        <v>25</v>
      </c>
      <c r="K149" s="14">
        <v>23</v>
      </c>
      <c r="L149" s="14">
        <v>22</v>
      </c>
    </row>
    <row r="150" spans="1:12" x14ac:dyDescent="0.3">
      <c r="A150" s="10" t="s">
        <v>274</v>
      </c>
      <c r="B150" s="10" t="s">
        <v>275</v>
      </c>
      <c r="C150" s="14" t="s">
        <v>29</v>
      </c>
      <c r="D150" s="14" t="s">
        <v>29</v>
      </c>
      <c r="E150" s="14" t="s">
        <v>29</v>
      </c>
      <c r="F150" s="14" t="s">
        <v>29</v>
      </c>
      <c r="G150" s="14" t="s">
        <v>29</v>
      </c>
      <c r="H150" s="14" t="s">
        <v>29</v>
      </c>
      <c r="I150" s="14" t="s">
        <v>29</v>
      </c>
      <c r="J150" s="14" t="s">
        <v>29</v>
      </c>
      <c r="K150" s="14" t="s">
        <v>29</v>
      </c>
      <c r="L150" s="14">
        <v>1</v>
      </c>
    </row>
    <row r="151" spans="1:12" x14ac:dyDescent="0.3">
      <c r="A151" s="10" t="s">
        <v>276</v>
      </c>
      <c r="B151" s="10" t="s">
        <v>277</v>
      </c>
      <c r="C151" s="12">
        <v>23</v>
      </c>
      <c r="D151" s="12">
        <v>21</v>
      </c>
      <c r="E151" s="12">
        <v>24</v>
      </c>
      <c r="F151" s="12">
        <v>28</v>
      </c>
      <c r="G151" s="12">
        <v>29</v>
      </c>
      <c r="H151" s="12">
        <v>30</v>
      </c>
      <c r="I151" s="12">
        <v>41</v>
      </c>
      <c r="J151" s="12">
        <v>44</v>
      </c>
      <c r="K151" s="12">
        <v>47</v>
      </c>
      <c r="L151" s="12">
        <v>39</v>
      </c>
    </row>
    <row r="152" spans="1:12" x14ac:dyDescent="0.3">
      <c r="A152" s="15" t="s">
        <v>278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D57E-0E7A-490C-B678-CF0BFF775FDF}">
  <dimension ref="A1:M188"/>
  <sheetViews>
    <sheetView topLeftCell="D30" zoomScale="95" workbookViewId="0">
      <selection activeCell="M34" sqref="M34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3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3" x14ac:dyDescent="0.3">
      <c r="A6" s="8" t="s">
        <v>279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3">
      <c r="A7" s="10" t="s">
        <v>280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x14ac:dyDescent="0.3">
      <c r="A8" s="10" t="s">
        <v>281</v>
      </c>
      <c r="B8" s="10" t="s">
        <v>282</v>
      </c>
      <c r="C8" s="12">
        <v>52</v>
      </c>
      <c r="D8" s="12">
        <v>52</v>
      </c>
      <c r="E8" s="12">
        <v>55</v>
      </c>
      <c r="F8" s="12">
        <v>57</v>
      </c>
      <c r="G8" s="12">
        <v>67</v>
      </c>
      <c r="H8" s="12">
        <v>96</v>
      </c>
      <c r="I8" s="12">
        <v>112</v>
      </c>
      <c r="J8" s="12">
        <v>246</v>
      </c>
      <c r="K8" s="12">
        <v>78</v>
      </c>
      <c r="L8" s="12">
        <v>172</v>
      </c>
      <c r="M8" t="s">
        <v>747</v>
      </c>
    </row>
    <row r="9" spans="1:13" x14ac:dyDescent="0.3">
      <c r="A9" s="10"/>
      <c r="B9" s="10"/>
      <c r="C9" s="21">
        <f>C8/'Income Statement'!C8</f>
        <v>1.0406243746247748E-2</v>
      </c>
      <c r="D9" s="21">
        <f>D8/'Income Statement'!D8</f>
        <v>9.7469540768509843E-3</v>
      </c>
      <c r="E9" s="21">
        <f>E8/'Income Statement'!E8</f>
        <v>1.0634184068058779E-2</v>
      </c>
      <c r="F9" s="21">
        <f>F8/'Income Statement'!F8</f>
        <v>1.0764872521246459E-2</v>
      </c>
      <c r="G9" s="21">
        <f>G8/'Income Statement'!G8</f>
        <v>1.273764258555133E-2</v>
      </c>
      <c r="H9" s="21">
        <f>H8/'Income Statement'!H8</f>
        <v>1.794392523364486E-2</v>
      </c>
      <c r="I9" s="21">
        <f>I8/'Income Statement'!I8</f>
        <v>1.9728729963008632E-2</v>
      </c>
      <c r="J9" s="21">
        <f>J8/'Income Statement'!J8</f>
        <v>3.8533834586466163E-2</v>
      </c>
      <c r="K9" s="21">
        <f>K8/'Income Statement'!K8</f>
        <v>1.1052855320957913E-2</v>
      </c>
      <c r="L9" s="21">
        <f>L8/'Income Statement'!L8</f>
        <v>2.4022346368715083E-2</v>
      </c>
      <c r="M9" s="24">
        <f>AVERAGE(C9:L9)</f>
        <v>1.6557158847074795E-2</v>
      </c>
    </row>
    <row r="10" spans="1:13" x14ac:dyDescent="0.3">
      <c r="A10" s="10" t="s">
        <v>283</v>
      </c>
      <c r="B10" s="10" t="s">
        <v>284</v>
      </c>
      <c r="C10" s="12">
        <v>546</v>
      </c>
      <c r="D10" s="12">
        <v>610</v>
      </c>
      <c r="E10" s="12">
        <v>600</v>
      </c>
      <c r="F10" s="12">
        <v>683</v>
      </c>
      <c r="G10" s="12">
        <v>674</v>
      </c>
      <c r="H10" s="12">
        <v>709</v>
      </c>
      <c r="I10" s="12">
        <v>678</v>
      </c>
      <c r="J10" s="12">
        <v>806</v>
      </c>
      <c r="K10" s="12">
        <v>794</v>
      </c>
      <c r="L10" s="12">
        <v>770</v>
      </c>
      <c r="M10" t="s">
        <v>748</v>
      </c>
    </row>
    <row r="11" spans="1:13" x14ac:dyDescent="0.3">
      <c r="A11" s="10"/>
      <c r="B11" s="10"/>
      <c r="C11" s="21">
        <f>C10/'Income Statement'!C8</f>
        <v>0.10926555933560136</v>
      </c>
      <c r="D11" s="21">
        <f>D10/'Income Statement'!D8</f>
        <v>0.11433926897844424</v>
      </c>
      <c r="E11" s="21">
        <f>E10/'Income Statement'!E8</f>
        <v>0.11600928074245939</v>
      </c>
      <c r="F11" s="21">
        <f>F10/'Income Statement'!F8</f>
        <v>0.12898961284230406</v>
      </c>
      <c r="G11" s="21">
        <f>G10/'Income Statement'!G8</f>
        <v>0.12813688212927757</v>
      </c>
      <c r="H11" s="21">
        <f>H10/'Income Statement'!H8</f>
        <v>0.13252336448598132</v>
      </c>
      <c r="I11" s="21">
        <f>I10/'Income Statement'!I8</f>
        <v>0.11942927602607011</v>
      </c>
      <c r="J11" s="21">
        <f>J10/'Income Statement'!J8</f>
        <v>0.1262531328320802</v>
      </c>
      <c r="K11" s="21">
        <f>K10/'Income Statement'!K8</f>
        <v>0.11251239903641774</v>
      </c>
      <c r="L11" s="21">
        <f>L10/'Income Statement'!L8</f>
        <v>0.10754189944134078</v>
      </c>
      <c r="M11" s="24">
        <f>AVERAGE(C11:L11)</f>
        <v>0.11950006758499768</v>
      </c>
    </row>
    <row r="12" spans="1:13" x14ac:dyDescent="0.3">
      <c r="A12" s="10" t="s">
        <v>285</v>
      </c>
      <c r="B12" s="10" t="s">
        <v>286</v>
      </c>
      <c r="C12" s="12">
        <v>620</v>
      </c>
      <c r="D12" s="12">
        <v>795</v>
      </c>
      <c r="E12" s="12">
        <v>786</v>
      </c>
      <c r="F12" s="12">
        <v>810</v>
      </c>
      <c r="G12" s="12">
        <v>817</v>
      </c>
      <c r="H12" s="12">
        <v>644</v>
      </c>
      <c r="I12" s="12">
        <v>710</v>
      </c>
      <c r="J12" s="12">
        <v>841</v>
      </c>
      <c r="K12" s="12">
        <v>1072</v>
      </c>
      <c r="L12" s="12">
        <v>1033</v>
      </c>
      <c r="M12" t="s">
        <v>749</v>
      </c>
    </row>
    <row r="13" spans="1:13" x14ac:dyDescent="0.3">
      <c r="A13" s="10"/>
      <c r="B13" s="10"/>
      <c r="C13" s="21">
        <f>C12/'Income Statement'!C8</f>
        <v>0.12407444466680008</v>
      </c>
      <c r="D13" s="21">
        <f>D12/'Income Statement'!D8</f>
        <v>0.14901593252108716</v>
      </c>
      <c r="E13" s="21">
        <f>E12/'Income Statement'!E8</f>
        <v>0.1519721577726218</v>
      </c>
      <c r="F13" s="21">
        <f>F12/'Income Statement'!F8</f>
        <v>0.15297450424929179</v>
      </c>
      <c r="G13" s="21">
        <f>G12/'Income Statement'!G8</f>
        <v>0.1553231939163498</v>
      </c>
      <c r="H13" s="21">
        <f>H12/'Income Statement'!H8</f>
        <v>0.12037383177570093</v>
      </c>
      <c r="I13" s="21">
        <f>I12/'Income Statement'!I8</f>
        <v>0.12506605601550114</v>
      </c>
      <c r="J13" s="21">
        <f>J12/'Income Statement'!J8</f>
        <v>0.13173558897243107</v>
      </c>
      <c r="K13" s="21">
        <f>K12/'Income Statement'!K8</f>
        <v>0.1519059090264985</v>
      </c>
      <c r="L13" s="21">
        <f>L12/'Income Statement'!L8</f>
        <v>0.14427374301675977</v>
      </c>
      <c r="M13" s="24">
        <f>AVERAGE(C13:L13)</f>
        <v>0.14067153619330419</v>
      </c>
    </row>
    <row r="14" spans="1:13" x14ac:dyDescent="0.3">
      <c r="A14" s="10" t="s">
        <v>287</v>
      </c>
      <c r="B14" s="10" t="s">
        <v>288</v>
      </c>
      <c r="C14" s="12">
        <v>16</v>
      </c>
      <c r="D14" s="12" t="s">
        <v>29</v>
      </c>
      <c r="E14" s="12" t="s">
        <v>29</v>
      </c>
      <c r="F14" s="12">
        <v>29</v>
      </c>
      <c r="G14" s="12">
        <v>16</v>
      </c>
      <c r="H14" s="12">
        <v>12</v>
      </c>
      <c r="I14" s="12">
        <v>12</v>
      </c>
      <c r="J14" s="12">
        <v>12</v>
      </c>
      <c r="K14" s="12">
        <v>3</v>
      </c>
      <c r="L14" s="12" t="s">
        <v>29</v>
      </c>
    </row>
    <row r="15" spans="1:13" x14ac:dyDescent="0.3">
      <c r="A15" s="10" t="s">
        <v>289</v>
      </c>
      <c r="B15" s="10" t="s">
        <v>290</v>
      </c>
      <c r="C15" s="12">
        <v>174</v>
      </c>
      <c r="D15" s="12">
        <v>179</v>
      </c>
      <c r="E15" s="12">
        <v>176</v>
      </c>
      <c r="F15" s="12">
        <v>269</v>
      </c>
      <c r="G15" s="12">
        <v>233</v>
      </c>
      <c r="H15" s="12">
        <v>77</v>
      </c>
      <c r="I15" s="12">
        <v>74</v>
      </c>
      <c r="J15" s="12">
        <v>80</v>
      </c>
      <c r="K15" s="12">
        <v>73</v>
      </c>
      <c r="L15" s="12">
        <v>86</v>
      </c>
      <c r="M15" t="s">
        <v>750</v>
      </c>
    </row>
    <row r="16" spans="1:13" x14ac:dyDescent="0.3">
      <c r="A16" s="10"/>
      <c r="B16" s="10"/>
      <c r="C16" s="21">
        <f>C15/'Income Statement'!C8</f>
        <v>3.4820892535521314E-2</v>
      </c>
      <c r="D16" s="21">
        <f>D15/'Income Statement'!D8</f>
        <v>3.3552014995313961E-2</v>
      </c>
      <c r="E16" s="21">
        <f>E15/'Income Statement'!E8</f>
        <v>3.4029389017788091E-2</v>
      </c>
      <c r="F16" s="21">
        <f>F15/'Income Statement'!F8</f>
        <v>5.0802644003777146E-2</v>
      </c>
      <c r="G16" s="21">
        <f>G15/'Income Statement'!G8</f>
        <v>4.4296577946768063E-2</v>
      </c>
      <c r="H16" s="21">
        <f>H15/'Income Statement'!H8</f>
        <v>1.4392523364485982E-2</v>
      </c>
      <c r="I16" s="21">
        <f>I15/'Income Statement'!I8</f>
        <v>1.3035053725559274E-2</v>
      </c>
      <c r="J16" s="21">
        <f>J15/'Income Statement'!J8</f>
        <v>1.2531328320802004E-2</v>
      </c>
      <c r="K16" s="21">
        <f>K15/'Income Statement'!K8</f>
        <v>1.0344338954229843E-2</v>
      </c>
      <c r="L16" s="21">
        <f>L15/'Income Statement'!L8</f>
        <v>1.2011173184357541E-2</v>
      </c>
      <c r="M16" s="24">
        <f>AVERAGE(C16:L16)</f>
        <v>2.5981593604860319E-2</v>
      </c>
    </row>
    <row r="17" spans="1:13" x14ac:dyDescent="0.3">
      <c r="A17" s="10" t="s">
        <v>291</v>
      </c>
      <c r="B17" s="10" t="s">
        <v>292</v>
      </c>
      <c r="C17" s="12">
        <v>19</v>
      </c>
      <c r="D17" s="12">
        <v>15</v>
      </c>
      <c r="E17" s="12">
        <v>17</v>
      </c>
      <c r="F17" s="12">
        <v>14</v>
      </c>
      <c r="G17" s="12">
        <v>10</v>
      </c>
      <c r="H17" s="12">
        <v>8</v>
      </c>
      <c r="I17" s="12">
        <v>9</v>
      </c>
      <c r="J17" s="12">
        <v>19</v>
      </c>
      <c r="K17" s="12">
        <v>16</v>
      </c>
      <c r="L17" s="12">
        <v>11</v>
      </c>
    </row>
    <row r="18" spans="1:13" x14ac:dyDescent="0.3">
      <c r="A18" s="8" t="s">
        <v>293</v>
      </c>
      <c r="B18" s="8" t="s">
        <v>294</v>
      </c>
      <c r="C18" s="13">
        <v>1408</v>
      </c>
      <c r="D18" s="13">
        <v>1636</v>
      </c>
      <c r="E18" s="13">
        <v>1617</v>
      </c>
      <c r="F18" s="13">
        <v>1848</v>
      </c>
      <c r="G18" s="13">
        <v>1807</v>
      </c>
      <c r="H18" s="13">
        <v>1538</v>
      </c>
      <c r="I18" s="13">
        <v>1586</v>
      </c>
      <c r="J18" s="13">
        <v>1985</v>
      </c>
      <c r="K18" s="13">
        <v>2020</v>
      </c>
      <c r="L18" s="13">
        <v>2061</v>
      </c>
    </row>
    <row r="19" spans="1:13" x14ac:dyDescent="0.3">
      <c r="A19" s="10" t="s">
        <v>295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3" x14ac:dyDescent="0.3">
      <c r="A20" s="10" t="s">
        <v>296</v>
      </c>
      <c r="B20" s="10" t="s">
        <v>297</v>
      </c>
      <c r="C20" s="12">
        <v>2754</v>
      </c>
      <c r="D20" s="12">
        <v>2904</v>
      </c>
      <c r="E20" s="12">
        <v>2903</v>
      </c>
      <c r="F20" s="12">
        <v>2932</v>
      </c>
      <c r="G20" s="12">
        <v>2899</v>
      </c>
      <c r="H20" s="12">
        <v>2956</v>
      </c>
      <c r="I20" s="12">
        <v>3112</v>
      </c>
      <c r="J20" s="12">
        <v>3425</v>
      </c>
      <c r="K20" s="12">
        <v>3811</v>
      </c>
      <c r="L20" s="12">
        <v>3855</v>
      </c>
      <c r="M20" t="s">
        <v>751</v>
      </c>
    </row>
    <row r="21" spans="1:13" x14ac:dyDescent="0.3">
      <c r="A21" s="10" t="s">
        <v>298</v>
      </c>
      <c r="B21" s="10" t="s">
        <v>299</v>
      </c>
      <c r="C21" s="12">
        <v>529</v>
      </c>
      <c r="D21" s="12">
        <v>538</v>
      </c>
      <c r="E21" s="12">
        <v>604</v>
      </c>
      <c r="F21" s="12">
        <v>436</v>
      </c>
      <c r="G21" s="12">
        <v>444</v>
      </c>
      <c r="H21" s="12">
        <v>492</v>
      </c>
      <c r="I21" s="12">
        <v>375</v>
      </c>
      <c r="J21" s="12">
        <v>144</v>
      </c>
      <c r="K21" s="12">
        <v>43</v>
      </c>
      <c r="L21" s="12">
        <v>46</v>
      </c>
    </row>
    <row r="22" spans="1:13" x14ac:dyDescent="0.3">
      <c r="A22" s="10" t="s">
        <v>300</v>
      </c>
      <c r="B22" s="10" t="s">
        <v>301</v>
      </c>
      <c r="C22" s="12">
        <v>1090</v>
      </c>
      <c r="D22" s="12">
        <v>1073</v>
      </c>
      <c r="E22" s="12">
        <v>1045</v>
      </c>
      <c r="F22" s="12">
        <v>1040</v>
      </c>
      <c r="G22" s="12">
        <v>1017</v>
      </c>
      <c r="H22" s="12">
        <v>999</v>
      </c>
      <c r="I22" s="12">
        <v>1138</v>
      </c>
      <c r="J22" s="12">
        <v>1360</v>
      </c>
      <c r="K22" s="12">
        <v>1779</v>
      </c>
      <c r="L22" s="12">
        <v>1721</v>
      </c>
      <c r="M22" t="s">
        <v>752</v>
      </c>
    </row>
    <row r="23" spans="1:13" x14ac:dyDescent="0.3">
      <c r="A23" s="10" t="s">
        <v>302</v>
      </c>
      <c r="B23" s="10" t="s">
        <v>303</v>
      </c>
      <c r="C23" s="12">
        <v>1088</v>
      </c>
      <c r="D23" s="12">
        <v>1144</v>
      </c>
      <c r="E23" s="12">
        <v>1143</v>
      </c>
      <c r="F23" s="12">
        <v>1166</v>
      </c>
      <c r="G23" s="12">
        <v>1168</v>
      </c>
      <c r="H23" s="12">
        <v>1167</v>
      </c>
      <c r="I23" s="12">
        <v>1336</v>
      </c>
      <c r="J23" s="12">
        <v>1507</v>
      </c>
      <c r="K23" s="12">
        <v>1949</v>
      </c>
      <c r="L23" s="12">
        <v>1932</v>
      </c>
      <c r="M23" t="s">
        <v>752</v>
      </c>
    </row>
    <row r="24" spans="1:13" x14ac:dyDescent="0.3">
      <c r="A24" s="10" t="s">
        <v>304</v>
      </c>
      <c r="B24" s="10" t="s">
        <v>305</v>
      </c>
      <c r="C24" s="12">
        <v>289</v>
      </c>
      <c r="D24" s="12">
        <v>232</v>
      </c>
      <c r="E24" s="12">
        <v>256</v>
      </c>
      <c r="F24" s="12">
        <v>225</v>
      </c>
      <c r="G24" s="12">
        <v>207</v>
      </c>
      <c r="H24" s="12">
        <v>228</v>
      </c>
      <c r="I24" s="12">
        <v>194</v>
      </c>
      <c r="J24" s="12">
        <v>211</v>
      </c>
      <c r="K24" s="12">
        <v>169</v>
      </c>
      <c r="L24" s="12">
        <v>188</v>
      </c>
      <c r="M24" t="s">
        <v>752</v>
      </c>
    </row>
    <row r="25" spans="1:13" x14ac:dyDescent="0.3">
      <c r="A25" s="8" t="s">
        <v>306</v>
      </c>
      <c r="B25" s="8" t="s">
        <v>307</v>
      </c>
      <c r="C25" s="13">
        <v>7158</v>
      </c>
      <c r="D25" s="13">
        <v>7527</v>
      </c>
      <c r="E25" s="13">
        <v>7568</v>
      </c>
      <c r="F25" s="13">
        <v>7647</v>
      </c>
      <c r="G25" s="13">
        <v>7542</v>
      </c>
      <c r="H25" s="13">
        <v>7380</v>
      </c>
      <c r="I25" s="13">
        <v>7741</v>
      </c>
      <c r="J25" s="13">
        <v>8632</v>
      </c>
      <c r="K25" s="13">
        <v>9771</v>
      </c>
      <c r="L25" s="13">
        <v>10006</v>
      </c>
    </row>
    <row r="26" spans="1:13" x14ac:dyDescent="0.3">
      <c r="A26" s="10" t="s">
        <v>308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3" x14ac:dyDescent="0.3">
      <c r="A27" s="10" t="s">
        <v>309</v>
      </c>
      <c r="B27" s="10" t="s">
        <v>310</v>
      </c>
      <c r="C27" s="12">
        <v>942</v>
      </c>
      <c r="D27" s="12">
        <v>876</v>
      </c>
      <c r="E27" s="12">
        <v>907</v>
      </c>
      <c r="F27" s="12">
        <v>988</v>
      </c>
      <c r="G27" s="12">
        <v>949</v>
      </c>
      <c r="H27" s="12">
        <v>948</v>
      </c>
      <c r="I27" s="12">
        <v>960</v>
      </c>
      <c r="J27" s="12">
        <v>1277</v>
      </c>
      <c r="K27" s="12" t="s">
        <v>29</v>
      </c>
      <c r="L27" s="12" t="s">
        <v>29</v>
      </c>
    </row>
    <row r="28" spans="1:13" x14ac:dyDescent="0.3">
      <c r="A28" s="10" t="s">
        <v>311</v>
      </c>
      <c r="B28" s="10" t="s">
        <v>312</v>
      </c>
      <c r="C28" s="12">
        <v>5</v>
      </c>
      <c r="D28" s="12">
        <v>4</v>
      </c>
      <c r="E28" s="12">
        <v>4</v>
      </c>
      <c r="F28" s="12">
        <v>3</v>
      </c>
      <c r="G28" s="12">
        <v>3</v>
      </c>
      <c r="H28" s="12" t="s">
        <v>29</v>
      </c>
      <c r="I28" s="12" t="s">
        <v>29</v>
      </c>
      <c r="J28" s="12">
        <v>4</v>
      </c>
      <c r="K28" s="12" t="s">
        <v>29</v>
      </c>
      <c r="L28" s="12" t="s">
        <v>29</v>
      </c>
    </row>
    <row r="29" spans="1:13" x14ac:dyDescent="0.3">
      <c r="A29" s="10" t="s">
        <v>313</v>
      </c>
      <c r="B29" s="10" t="s">
        <v>314</v>
      </c>
      <c r="C29" s="12">
        <v>1</v>
      </c>
      <c r="D29" s="12">
        <v>28</v>
      </c>
      <c r="E29" s="12">
        <v>5</v>
      </c>
      <c r="F29" s="12">
        <v>1</v>
      </c>
      <c r="G29" s="12">
        <v>31</v>
      </c>
      <c r="H29" s="12">
        <v>6</v>
      </c>
      <c r="I29" s="12">
        <v>0</v>
      </c>
      <c r="J29" s="12">
        <v>1</v>
      </c>
      <c r="K29" s="12" t="s">
        <v>29</v>
      </c>
      <c r="L29" s="12" t="s">
        <v>29</v>
      </c>
    </row>
    <row r="30" spans="1:13" x14ac:dyDescent="0.3">
      <c r="A30" s="10" t="s">
        <v>315</v>
      </c>
      <c r="B30" s="10" t="s">
        <v>316</v>
      </c>
      <c r="C30" s="12">
        <v>7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  <c r="K30" s="12">
        <v>1278</v>
      </c>
      <c r="L30" s="12">
        <v>1329</v>
      </c>
    </row>
    <row r="31" spans="1:13" x14ac:dyDescent="0.3">
      <c r="A31" s="10" t="s">
        <v>317</v>
      </c>
      <c r="B31" s="10" t="s">
        <v>318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>
        <v>163</v>
      </c>
      <c r="I31" s="12">
        <v>3</v>
      </c>
      <c r="J31" s="12" t="s">
        <v>29</v>
      </c>
      <c r="K31" s="12" t="s">
        <v>29</v>
      </c>
      <c r="L31" s="12" t="s">
        <v>29</v>
      </c>
    </row>
    <row r="32" spans="1:13" x14ac:dyDescent="0.3">
      <c r="A32" s="8" t="s">
        <v>319</v>
      </c>
      <c r="B32" s="8" t="s">
        <v>320</v>
      </c>
      <c r="C32" s="13">
        <v>955</v>
      </c>
      <c r="D32" s="13">
        <v>908</v>
      </c>
      <c r="E32" s="13">
        <v>916</v>
      </c>
      <c r="F32" s="13">
        <v>992</v>
      </c>
      <c r="G32" s="13">
        <v>983</v>
      </c>
      <c r="H32" s="13">
        <v>1117</v>
      </c>
      <c r="I32" s="13">
        <v>963</v>
      </c>
      <c r="J32" s="13">
        <v>1282</v>
      </c>
      <c r="K32" s="13">
        <v>1278</v>
      </c>
      <c r="L32" s="13">
        <v>1329</v>
      </c>
      <c r="M32" t="s">
        <v>753</v>
      </c>
    </row>
    <row r="33" spans="1:13" x14ac:dyDescent="0.3">
      <c r="A33" s="8"/>
      <c r="B33" s="8"/>
      <c r="C33" s="27">
        <f>C32/'Income Statement'!C8</f>
        <v>0.19111466880128078</v>
      </c>
      <c r="D33" s="27">
        <f>D32/'Income Statement'!D8</f>
        <v>0.17019681349578256</v>
      </c>
      <c r="E33" s="27">
        <f>E32/'Income Statement'!E8</f>
        <v>0.17710750193348801</v>
      </c>
      <c r="F33" s="27">
        <f>F32/'Income Statement'!F8</f>
        <v>0.18734655335221909</v>
      </c>
      <c r="G33" s="27">
        <f>G32/'Income Statement'!G8</f>
        <v>0.18688212927756653</v>
      </c>
      <c r="H33" s="27">
        <f>H32/'Income Statement'!H8</f>
        <v>0.20878504672897197</v>
      </c>
      <c r="I33" s="27">
        <f>I32/'Income Statement'!I8</f>
        <v>0.16963184780694029</v>
      </c>
      <c r="J33" s="27">
        <f>J32/'Income Statement'!J8</f>
        <v>0.20081453634085214</v>
      </c>
      <c r="K33" s="27">
        <f>K32/'Income Statement'!K8</f>
        <v>0.18109678333569507</v>
      </c>
      <c r="L33" s="27">
        <f>L32/'Income Statement'!L8</f>
        <v>0.18561452513966481</v>
      </c>
      <c r="M33" s="24">
        <f>AVERAGE(C33:L33)</f>
        <v>0.18585904062124614</v>
      </c>
    </row>
    <row r="34" spans="1:13" x14ac:dyDescent="0.3">
      <c r="A34" s="10" t="s">
        <v>321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3" x14ac:dyDescent="0.3">
      <c r="A35" s="10" t="s">
        <v>322</v>
      </c>
      <c r="B35" s="10" t="s">
        <v>323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>
        <v>33</v>
      </c>
      <c r="I35" s="12">
        <v>30</v>
      </c>
      <c r="J35" s="12">
        <v>30</v>
      </c>
      <c r="K35" s="12" t="s">
        <v>29</v>
      </c>
      <c r="L35" s="12" t="s">
        <v>29</v>
      </c>
    </row>
    <row r="36" spans="1:13" x14ac:dyDescent="0.3">
      <c r="A36" s="10" t="s">
        <v>324</v>
      </c>
      <c r="B36" s="10" t="s">
        <v>325</v>
      </c>
      <c r="C36" s="12">
        <v>1629</v>
      </c>
      <c r="D36" s="12">
        <v>1930</v>
      </c>
      <c r="E36" s="12">
        <v>2076</v>
      </c>
      <c r="F36" s="12">
        <v>2024</v>
      </c>
      <c r="G36" s="12">
        <v>1978</v>
      </c>
      <c r="H36" s="12">
        <v>1669</v>
      </c>
      <c r="I36" s="12">
        <v>2069</v>
      </c>
      <c r="J36" s="12">
        <v>2375</v>
      </c>
      <c r="K36" s="12">
        <v>3362</v>
      </c>
      <c r="L36" s="12">
        <v>2986</v>
      </c>
      <c r="M36" t="s">
        <v>754</v>
      </c>
    </row>
    <row r="37" spans="1:13" x14ac:dyDescent="0.3">
      <c r="A37" s="10" t="s">
        <v>326</v>
      </c>
      <c r="B37" s="10" t="s">
        <v>327</v>
      </c>
      <c r="C37" s="12">
        <v>75</v>
      </c>
      <c r="D37" s="12">
        <v>51</v>
      </c>
      <c r="E37" s="12">
        <v>38</v>
      </c>
      <c r="F37" s="12">
        <v>23</v>
      </c>
      <c r="G37" s="12">
        <v>22</v>
      </c>
      <c r="H37" s="12">
        <v>8</v>
      </c>
      <c r="I37" s="12">
        <v>36</v>
      </c>
      <c r="J37" s="12">
        <v>37</v>
      </c>
      <c r="K37" s="12">
        <v>141</v>
      </c>
      <c r="L37" s="12">
        <v>272</v>
      </c>
      <c r="M37" t="s">
        <v>752</v>
      </c>
    </row>
    <row r="38" spans="1:13" x14ac:dyDescent="0.3">
      <c r="A38" s="10" t="s">
        <v>328</v>
      </c>
      <c r="B38" s="10" t="s">
        <v>329</v>
      </c>
      <c r="C38" s="12">
        <v>676</v>
      </c>
      <c r="D38" s="12">
        <v>702</v>
      </c>
      <c r="E38" s="12">
        <v>754</v>
      </c>
      <c r="F38" s="12">
        <v>578</v>
      </c>
      <c r="G38" s="12">
        <v>699</v>
      </c>
      <c r="H38" s="12">
        <v>637</v>
      </c>
      <c r="I38" s="12">
        <v>588</v>
      </c>
      <c r="J38" s="12">
        <v>481</v>
      </c>
      <c r="K38" s="12">
        <v>458</v>
      </c>
      <c r="L38" s="12">
        <v>410</v>
      </c>
      <c r="M38" t="s">
        <v>752</v>
      </c>
    </row>
    <row r="39" spans="1:13" x14ac:dyDescent="0.3">
      <c r="A39" s="10" t="s">
        <v>330</v>
      </c>
      <c r="B39" s="10" t="s">
        <v>331</v>
      </c>
      <c r="C39" s="12">
        <v>137</v>
      </c>
      <c r="D39" s="12">
        <v>195</v>
      </c>
      <c r="E39" s="12">
        <v>209</v>
      </c>
      <c r="F39" s="12">
        <v>200</v>
      </c>
      <c r="G39" s="12">
        <v>130</v>
      </c>
      <c r="H39" s="12">
        <v>137</v>
      </c>
      <c r="I39" s="12">
        <v>166</v>
      </c>
      <c r="J39" s="12">
        <v>223</v>
      </c>
      <c r="K39" s="12">
        <v>208</v>
      </c>
      <c r="L39" s="12">
        <v>200</v>
      </c>
      <c r="M39" t="s">
        <v>752</v>
      </c>
    </row>
    <row r="40" spans="1:13" x14ac:dyDescent="0.3">
      <c r="A40" s="10" t="s">
        <v>332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3" x14ac:dyDescent="0.3">
      <c r="A41" s="10" t="s">
        <v>333</v>
      </c>
      <c r="B41" s="10" t="s">
        <v>334</v>
      </c>
      <c r="C41" s="12" t="s">
        <v>29</v>
      </c>
      <c r="D41" s="12" t="s">
        <v>29</v>
      </c>
      <c r="E41" s="12" t="s">
        <v>29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</row>
    <row r="42" spans="1:13" x14ac:dyDescent="0.3">
      <c r="A42" s="10" t="s">
        <v>335</v>
      </c>
      <c r="B42" s="10" t="s">
        <v>336</v>
      </c>
      <c r="C42" s="12">
        <v>38</v>
      </c>
      <c r="D42" s="12">
        <v>40</v>
      </c>
      <c r="E42" s="12">
        <v>37</v>
      </c>
      <c r="F42" s="12">
        <v>37</v>
      </c>
      <c r="G42" s="12">
        <v>38</v>
      </c>
      <c r="H42" s="12">
        <v>40</v>
      </c>
      <c r="I42" s="12">
        <v>40</v>
      </c>
      <c r="J42" s="12">
        <v>42</v>
      </c>
      <c r="K42" s="12">
        <v>41</v>
      </c>
      <c r="L42" s="12">
        <v>40</v>
      </c>
      <c r="M42" t="s">
        <v>755</v>
      </c>
    </row>
    <row r="43" spans="1:13" x14ac:dyDescent="0.3">
      <c r="A43" s="10" t="s">
        <v>337</v>
      </c>
      <c r="B43" s="10" t="s">
        <v>338</v>
      </c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</row>
    <row r="44" spans="1:13" x14ac:dyDescent="0.3">
      <c r="A44" s="10" t="s">
        <v>339</v>
      </c>
      <c r="B44" s="10" t="s">
        <v>340</v>
      </c>
      <c r="C44" s="12">
        <v>3876</v>
      </c>
      <c r="D44" s="12">
        <v>3907</v>
      </c>
      <c r="E44" s="12">
        <v>3925</v>
      </c>
      <c r="F44" s="12">
        <v>3938</v>
      </c>
      <c r="G44" s="12">
        <v>3954</v>
      </c>
      <c r="H44" s="12">
        <v>3965</v>
      </c>
      <c r="I44" s="12">
        <v>3984</v>
      </c>
      <c r="J44" s="12">
        <v>4011</v>
      </c>
      <c r="K44" s="12">
        <v>4028</v>
      </c>
      <c r="L44" s="12">
        <v>4051</v>
      </c>
      <c r="M44" t="s">
        <v>754</v>
      </c>
    </row>
    <row r="45" spans="1:13" x14ac:dyDescent="0.3">
      <c r="A45" s="10" t="s">
        <v>341</v>
      </c>
      <c r="B45" s="10" t="s">
        <v>342</v>
      </c>
      <c r="C45" s="12">
        <v>-229</v>
      </c>
      <c r="D45" s="12">
        <v>-362</v>
      </c>
      <c r="E45" s="12">
        <v>-475</v>
      </c>
      <c r="F45" s="12">
        <v>-504</v>
      </c>
      <c r="G45" s="12">
        <v>-518</v>
      </c>
      <c r="H45" s="12">
        <v>-612</v>
      </c>
      <c r="I45" s="12">
        <v>-803</v>
      </c>
      <c r="J45" s="12">
        <v>-911</v>
      </c>
      <c r="K45" s="12">
        <v>-1103</v>
      </c>
      <c r="L45" s="12">
        <v>-1130</v>
      </c>
    </row>
    <row r="46" spans="1:13" x14ac:dyDescent="0.3">
      <c r="A46" s="10" t="s">
        <v>343</v>
      </c>
      <c r="B46" s="10" t="s">
        <v>344</v>
      </c>
      <c r="C46" s="12">
        <v>-194</v>
      </c>
      <c r="D46" s="12">
        <v>-315</v>
      </c>
      <c r="E46" s="12">
        <v>-364</v>
      </c>
      <c r="F46" s="12">
        <v>655</v>
      </c>
      <c r="G46" s="12">
        <v>-550</v>
      </c>
      <c r="H46" s="12">
        <v>-670</v>
      </c>
      <c r="I46" s="12">
        <v>-710</v>
      </c>
      <c r="J46" s="12">
        <v>-514</v>
      </c>
      <c r="K46" s="12">
        <v>-656</v>
      </c>
      <c r="L46" s="12">
        <v>-610</v>
      </c>
    </row>
    <row r="47" spans="1:13" x14ac:dyDescent="0.3">
      <c r="A47" s="10" t="s">
        <v>345</v>
      </c>
      <c r="B47" s="10" t="s">
        <v>346</v>
      </c>
      <c r="C47" s="12">
        <v>194</v>
      </c>
      <c r="D47" s="12">
        <v>470</v>
      </c>
      <c r="E47" s="12">
        <v>451</v>
      </c>
      <c r="F47" s="12">
        <v>-297</v>
      </c>
      <c r="G47" s="12">
        <v>805</v>
      </c>
      <c r="H47" s="12">
        <v>1055</v>
      </c>
      <c r="I47" s="12">
        <v>1377</v>
      </c>
      <c r="J47" s="12">
        <v>1575</v>
      </c>
      <c r="K47" s="12">
        <v>2013</v>
      </c>
      <c r="L47" s="12">
        <v>2319</v>
      </c>
    </row>
    <row r="48" spans="1:13" x14ac:dyDescent="0.3">
      <c r="A48" s="10" t="s">
        <v>347</v>
      </c>
      <c r="B48" s="10" t="s">
        <v>348</v>
      </c>
      <c r="C48" s="12">
        <v>124.1</v>
      </c>
      <c r="D48" s="12" t="s">
        <v>29</v>
      </c>
      <c r="E48" s="12">
        <v>118.3</v>
      </c>
      <c r="F48" s="12">
        <v>117.8</v>
      </c>
      <c r="G48" s="12">
        <v>115.9</v>
      </c>
      <c r="H48" s="12">
        <v>115.9</v>
      </c>
      <c r="I48" s="12">
        <v>112.7</v>
      </c>
      <c r="J48" s="12">
        <v>111.5</v>
      </c>
      <c r="K48" s="12">
        <v>109.5</v>
      </c>
      <c r="L48" s="12">
        <v>109</v>
      </c>
    </row>
    <row r="49" spans="1:13" x14ac:dyDescent="0.3">
      <c r="A49" s="10" t="s">
        <v>349</v>
      </c>
      <c r="B49" s="10" t="s">
        <v>350</v>
      </c>
      <c r="C49" s="14">
        <v>0.01</v>
      </c>
      <c r="D49" s="14">
        <v>0.01</v>
      </c>
      <c r="E49" s="14">
        <v>0.01</v>
      </c>
      <c r="F49" s="14">
        <v>0.01</v>
      </c>
      <c r="G49" s="14">
        <v>0.01</v>
      </c>
      <c r="H49" s="14">
        <v>0.01</v>
      </c>
      <c r="I49" s="14">
        <v>0.01</v>
      </c>
      <c r="J49" s="14">
        <v>0.01</v>
      </c>
      <c r="K49" s="14">
        <v>0.01</v>
      </c>
      <c r="L49" s="14">
        <v>0.01</v>
      </c>
    </row>
    <row r="50" spans="1:13" x14ac:dyDescent="0.3">
      <c r="A50" s="10" t="s">
        <v>351</v>
      </c>
      <c r="B50" s="10" t="s">
        <v>352</v>
      </c>
      <c r="C50" s="12">
        <v>9.1</v>
      </c>
      <c r="D50" s="12" t="s">
        <v>29</v>
      </c>
      <c r="E50" s="12">
        <v>17.3</v>
      </c>
      <c r="F50" s="12">
        <v>17.7</v>
      </c>
      <c r="G50" s="12">
        <v>19.600000000000001</v>
      </c>
      <c r="H50" s="12">
        <v>19.600000000000001</v>
      </c>
      <c r="I50" s="12">
        <v>22.8</v>
      </c>
      <c r="J50" s="12">
        <v>24</v>
      </c>
      <c r="K50" s="12">
        <v>26</v>
      </c>
      <c r="L50" s="12">
        <v>26.5</v>
      </c>
    </row>
    <row r="51" spans="1:13" x14ac:dyDescent="0.3">
      <c r="A51" s="10" t="s">
        <v>353</v>
      </c>
      <c r="B51" s="10" t="s">
        <v>354</v>
      </c>
      <c r="C51" s="12">
        <v>133.19999999999999</v>
      </c>
      <c r="D51" s="12" t="s">
        <v>29</v>
      </c>
      <c r="E51" s="12">
        <v>135.6</v>
      </c>
      <c r="F51" s="12">
        <v>135.5</v>
      </c>
      <c r="G51" s="12">
        <v>135.5</v>
      </c>
      <c r="H51" s="12">
        <v>135.5</v>
      </c>
      <c r="I51" s="12">
        <v>135.5</v>
      </c>
      <c r="J51" s="12">
        <v>135.5</v>
      </c>
      <c r="K51" s="12">
        <v>135.5</v>
      </c>
      <c r="L51" s="12">
        <v>135.5</v>
      </c>
    </row>
    <row r="52" spans="1:13" x14ac:dyDescent="0.3">
      <c r="A52" s="10" t="s">
        <v>355</v>
      </c>
      <c r="B52" s="10" t="s">
        <v>356</v>
      </c>
      <c r="C52" s="12">
        <v>3686</v>
      </c>
      <c r="D52" s="12">
        <v>3741</v>
      </c>
      <c r="E52" s="12">
        <v>3575</v>
      </c>
      <c r="F52" s="12">
        <v>3830</v>
      </c>
      <c r="G52" s="12">
        <v>3730</v>
      </c>
      <c r="H52" s="12">
        <v>3779</v>
      </c>
      <c r="I52" s="12">
        <v>3889</v>
      </c>
      <c r="J52" s="12">
        <v>4204</v>
      </c>
      <c r="K52" s="12">
        <v>4324</v>
      </c>
      <c r="L52" s="12">
        <v>4671</v>
      </c>
    </row>
    <row r="53" spans="1:13" x14ac:dyDescent="0.3">
      <c r="A53" s="10" t="s">
        <v>357</v>
      </c>
      <c r="B53" s="10" t="s">
        <v>358</v>
      </c>
      <c r="C53" s="12">
        <v>400</v>
      </c>
      <c r="D53" s="12" t="s">
        <v>29</v>
      </c>
      <c r="E53" s="12">
        <v>400</v>
      </c>
      <c r="F53" s="12">
        <v>400</v>
      </c>
      <c r="G53" s="12">
        <v>400</v>
      </c>
      <c r="H53" s="12">
        <v>400</v>
      </c>
      <c r="I53" s="12">
        <v>400</v>
      </c>
      <c r="J53" s="12">
        <v>400</v>
      </c>
      <c r="K53" s="12">
        <v>400</v>
      </c>
      <c r="L53" s="12">
        <v>400</v>
      </c>
    </row>
    <row r="54" spans="1:13" x14ac:dyDescent="0.3">
      <c r="A54" s="10" t="s">
        <v>359</v>
      </c>
      <c r="B54" s="10" t="s">
        <v>360</v>
      </c>
      <c r="C54" s="12">
        <v>3648</v>
      </c>
      <c r="D54" s="12">
        <v>3701</v>
      </c>
      <c r="E54" s="12">
        <v>3538</v>
      </c>
      <c r="F54" s="12">
        <v>3793</v>
      </c>
      <c r="G54" s="12">
        <v>3692</v>
      </c>
      <c r="H54" s="12">
        <v>3739</v>
      </c>
      <c r="I54" s="12">
        <v>3849</v>
      </c>
      <c r="J54" s="12">
        <v>4162</v>
      </c>
      <c r="K54" s="12">
        <v>4283</v>
      </c>
      <c r="L54" s="12">
        <v>4631</v>
      </c>
    </row>
    <row r="55" spans="1:13" x14ac:dyDescent="0.3">
      <c r="A55" s="8" t="s">
        <v>361</v>
      </c>
      <c r="B55" s="8" t="s">
        <v>362</v>
      </c>
      <c r="C55" s="13">
        <v>7158</v>
      </c>
      <c r="D55" s="13">
        <v>7527</v>
      </c>
      <c r="E55" s="13">
        <v>7568</v>
      </c>
      <c r="F55" s="13">
        <v>7647</v>
      </c>
      <c r="G55" s="13">
        <v>7542</v>
      </c>
      <c r="H55" s="13">
        <v>7380</v>
      </c>
      <c r="I55" s="13">
        <v>7741</v>
      </c>
      <c r="J55" s="13">
        <v>8632</v>
      </c>
      <c r="K55" s="13">
        <v>9771</v>
      </c>
      <c r="L55" s="13">
        <v>10006</v>
      </c>
    </row>
    <row r="56" spans="1:13" x14ac:dyDescent="0.3">
      <c r="A56" s="10" t="s">
        <v>99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3" x14ac:dyDescent="0.3">
      <c r="A57" s="10" t="s">
        <v>285</v>
      </c>
      <c r="B57" s="10" t="s">
        <v>363</v>
      </c>
      <c r="C57" s="12">
        <v>620</v>
      </c>
      <c r="D57" s="12">
        <v>795</v>
      </c>
      <c r="E57" s="12">
        <v>786</v>
      </c>
      <c r="F57" s="12">
        <v>810</v>
      </c>
      <c r="G57" s="12">
        <v>817</v>
      </c>
      <c r="H57" s="12">
        <v>644</v>
      </c>
      <c r="I57" s="12">
        <v>710</v>
      </c>
      <c r="J57" s="12">
        <v>841</v>
      </c>
      <c r="K57" s="12">
        <v>1072</v>
      </c>
      <c r="L57" s="12">
        <v>1033</v>
      </c>
    </row>
    <row r="58" spans="1:13" x14ac:dyDescent="0.3">
      <c r="A58" s="10" t="s">
        <v>364</v>
      </c>
      <c r="B58" s="10" t="s">
        <v>365</v>
      </c>
      <c r="C58" s="12">
        <v>218</v>
      </c>
      <c r="D58" s="12">
        <v>221</v>
      </c>
      <c r="E58" s="12">
        <v>222</v>
      </c>
      <c r="F58" s="12">
        <v>210</v>
      </c>
      <c r="G58" s="12">
        <v>196</v>
      </c>
      <c r="H58" s="12">
        <v>186</v>
      </c>
      <c r="I58" s="12">
        <v>189</v>
      </c>
      <c r="J58" s="12">
        <v>251</v>
      </c>
      <c r="K58" s="12">
        <v>224</v>
      </c>
      <c r="L58" s="12">
        <v>221</v>
      </c>
    </row>
    <row r="59" spans="1:13" x14ac:dyDescent="0.3">
      <c r="A59" s="10" t="s">
        <v>366</v>
      </c>
      <c r="B59" s="10" t="s">
        <v>367</v>
      </c>
      <c r="C59" s="12">
        <v>687</v>
      </c>
      <c r="D59" s="12">
        <v>727</v>
      </c>
      <c r="E59" s="12">
        <v>789</v>
      </c>
      <c r="F59" s="12">
        <v>811</v>
      </c>
      <c r="G59" s="12">
        <v>789</v>
      </c>
      <c r="H59" s="12">
        <v>788</v>
      </c>
      <c r="I59" s="12">
        <v>874</v>
      </c>
      <c r="J59" s="12">
        <v>944</v>
      </c>
      <c r="K59" s="12">
        <v>1091</v>
      </c>
      <c r="L59" s="12">
        <v>1186</v>
      </c>
    </row>
    <row r="60" spans="1:13" x14ac:dyDescent="0.3">
      <c r="A60" s="10" t="s">
        <v>368</v>
      </c>
      <c r="B60" s="10" t="s">
        <v>369</v>
      </c>
      <c r="C60" s="12">
        <v>167</v>
      </c>
      <c r="D60" s="12">
        <v>268</v>
      </c>
      <c r="E60" s="12">
        <v>147</v>
      </c>
      <c r="F60" s="12">
        <v>173</v>
      </c>
      <c r="G60" s="12">
        <v>233</v>
      </c>
      <c r="H60" s="12">
        <v>359</v>
      </c>
      <c r="I60" s="12">
        <v>250</v>
      </c>
      <c r="J60" s="12">
        <v>350</v>
      </c>
      <c r="K60" s="12">
        <v>443</v>
      </c>
      <c r="L60" s="12">
        <v>310</v>
      </c>
    </row>
    <row r="61" spans="1:13" x14ac:dyDescent="0.3">
      <c r="A61" s="10" t="s">
        <v>370</v>
      </c>
      <c r="B61" s="10" t="s">
        <v>371</v>
      </c>
      <c r="C61" s="12">
        <v>2699</v>
      </c>
      <c r="D61" s="12">
        <v>2932</v>
      </c>
      <c r="E61" s="12">
        <v>3223</v>
      </c>
      <c r="F61" s="12">
        <v>3353</v>
      </c>
      <c r="G61" s="12">
        <v>3405</v>
      </c>
      <c r="H61" s="12">
        <v>3478</v>
      </c>
      <c r="I61" s="12">
        <v>3818</v>
      </c>
      <c r="J61" s="12">
        <v>4211</v>
      </c>
      <c r="K61" s="12">
        <v>4628</v>
      </c>
      <c r="L61" s="12">
        <v>4978</v>
      </c>
    </row>
    <row r="62" spans="1:13" x14ac:dyDescent="0.3">
      <c r="A62" s="10" t="s">
        <v>372</v>
      </c>
      <c r="B62" s="10" t="s">
        <v>373</v>
      </c>
      <c r="C62" s="12">
        <v>3771</v>
      </c>
      <c r="D62" s="12">
        <v>4148</v>
      </c>
      <c r="E62" s="12">
        <v>4381</v>
      </c>
      <c r="F62" s="12">
        <v>4547</v>
      </c>
      <c r="G62" s="12">
        <v>4623</v>
      </c>
      <c r="H62" s="12">
        <v>4811</v>
      </c>
      <c r="I62" s="12">
        <f>SUM(I57:I61)</f>
        <v>5841</v>
      </c>
      <c r="J62" s="12">
        <v>5756</v>
      </c>
      <c r="K62" s="12">
        <v>6386</v>
      </c>
      <c r="L62" s="12">
        <v>6695</v>
      </c>
    </row>
    <row r="63" spans="1:13" x14ac:dyDescent="0.3">
      <c r="A63" s="10"/>
      <c r="B63" s="10"/>
      <c r="C63" s="12"/>
      <c r="D63" s="21">
        <f>D62/C62-1</f>
        <v>9.9973481835057054E-2</v>
      </c>
      <c r="E63" s="21">
        <f t="shared" ref="E63:L63" si="0">E62/D62-1</f>
        <v>5.617164898746374E-2</v>
      </c>
      <c r="F63" s="21">
        <f t="shared" si="0"/>
        <v>3.7890892490298977E-2</v>
      </c>
      <c r="G63" s="21">
        <f t="shared" si="0"/>
        <v>1.6714317132175083E-2</v>
      </c>
      <c r="H63" s="21">
        <f t="shared" si="0"/>
        <v>4.0666234047155525E-2</v>
      </c>
      <c r="I63" s="21">
        <f t="shared" si="0"/>
        <v>0.21409270421949689</v>
      </c>
      <c r="J63" s="21">
        <f t="shared" si="0"/>
        <v>-1.4552302687895868E-2</v>
      </c>
      <c r="K63" s="21">
        <f t="shared" si="0"/>
        <v>0.10945100764419746</v>
      </c>
      <c r="L63" s="21">
        <f t="shared" si="0"/>
        <v>4.8387096774193505E-2</v>
      </c>
      <c r="M63" s="24">
        <f>AVERAGE(D63:L63)</f>
        <v>6.7643897826904706E-2</v>
      </c>
    </row>
    <row r="64" spans="1:13" x14ac:dyDescent="0.3">
      <c r="A64" s="10" t="s">
        <v>374</v>
      </c>
      <c r="B64" s="10" t="s">
        <v>375</v>
      </c>
      <c r="C64" s="12">
        <v>1017</v>
      </c>
      <c r="D64" s="12">
        <v>1244</v>
      </c>
      <c r="E64" s="12">
        <v>1478</v>
      </c>
      <c r="F64" s="12">
        <v>1615</v>
      </c>
      <c r="G64" s="12">
        <v>1724</v>
      </c>
      <c r="H64" s="12">
        <v>1855</v>
      </c>
      <c r="I64" s="12">
        <v>2019</v>
      </c>
      <c r="J64" s="12">
        <v>2331</v>
      </c>
      <c r="K64" s="12">
        <v>2575</v>
      </c>
      <c r="L64" s="12">
        <v>2840</v>
      </c>
    </row>
    <row r="65" spans="1:12" x14ac:dyDescent="0.3">
      <c r="A65" s="10" t="s">
        <v>296</v>
      </c>
      <c r="B65" s="10" t="s">
        <v>376</v>
      </c>
      <c r="C65" s="12">
        <v>2754</v>
      </c>
      <c r="D65" s="12">
        <v>2904</v>
      </c>
      <c r="E65" s="12">
        <v>2903</v>
      </c>
      <c r="F65" s="12">
        <v>2932</v>
      </c>
      <c r="G65" s="12">
        <v>2899</v>
      </c>
      <c r="H65" s="12">
        <v>2956</v>
      </c>
      <c r="I65" s="12">
        <v>3112</v>
      </c>
      <c r="J65" s="12">
        <v>3425</v>
      </c>
      <c r="K65" s="12">
        <v>3811</v>
      </c>
      <c r="L65" s="12">
        <v>3855</v>
      </c>
    </row>
    <row r="66" spans="1:12" x14ac:dyDescent="0.3">
      <c r="A66" s="10" t="s">
        <v>377</v>
      </c>
      <c r="B66" s="10" t="s">
        <v>378</v>
      </c>
      <c r="C66" s="12">
        <v>1314</v>
      </c>
      <c r="D66" s="12">
        <v>1314</v>
      </c>
      <c r="E66" s="12" t="s">
        <v>29</v>
      </c>
      <c r="F66" s="12" t="s">
        <v>29</v>
      </c>
      <c r="G66" s="12" t="s">
        <v>29</v>
      </c>
      <c r="H66" s="12" t="s">
        <v>29</v>
      </c>
      <c r="I66" s="12" t="s">
        <v>29</v>
      </c>
      <c r="J66" s="12">
        <v>655</v>
      </c>
      <c r="K66" s="12" t="s">
        <v>29</v>
      </c>
      <c r="L66" s="12" t="s">
        <v>29</v>
      </c>
    </row>
    <row r="67" spans="1:12" x14ac:dyDescent="0.3">
      <c r="A67" s="10" t="s">
        <v>300</v>
      </c>
      <c r="B67" s="10" t="s">
        <v>379</v>
      </c>
      <c r="C67" s="12">
        <v>313</v>
      </c>
      <c r="D67" s="12">
        <v>296</v>
      </c>
      <c r="E67" s="12">
        <v>157</v>
      </c>
      <c r="F67" s="12">
        <v>141</v>
      </c>
      <c r="G67" s="12">
        <v>131</v>
      </c>
      <c r="H67" s="12">
        <v>123</v>
      </c>
      <c r="I67" s="12">
        <v>135</v>
      </c>
      <c r="J67" s="12">
        <v>160</v>
      </c>
      <c r="K67" s="12">
        <v>219</v>
      </c>
      <c r="L67" s="12">
        <v>199</v>
      </c>
    </row>
    <row r="68" spans="1:12" x14ac:dyDescent="0.3">
      <c r="A68" s="10" t="s">
        <v>302</v>
      </c>
      <c r="B68" s="10" t="s">
        <v>380</v>
      </c>
      <c r="C68" s="12">
        <v>1088</v>
      </c>
      <c r="D68" s="12">
        <v>1144</v>
      </c>
      <c r="E68" s="12">
        <v>1143</v>
      </c>
      <c r="F68" s="12">
        <v>1166</v>
      </c>
      <c r="G68" s="12">
        <v>1168</v>
      </c>
      <c r="H68" s="12">
        <v>1167</v>
      </c>
      <c r="I68" s="12">
        <v>1336</v>
      </c>
      <c r="J68" s="12">
        <v>1507</v>
      </c>
      <c r="K68" s="12">
        <v>1949</v>
      </c>
      <c r="L68" s="12">
        <v>1932</v>
      </c>
    </row>
    <row r="69" spans="1:12" x14ac:dyDescent="0.3">
      <c r="A69" s="10" t="s">
        <v>381</v>
      </c>
      <c r="B69" s="10" t="s">
        <v>382</v>
      </c>
      <c r="C69" s="12">
        <v>777</v>
      </c>
      <c r="D69" s="12">
        <v>777</v>
      </c>
      <c r="E69" s="12">
        <v>777</v>
      </c>
      <c r="F69" s="12">
        <v>786</v>
      </c>
      <c r="G69" s="12">
        <v>786</v>
      </c>
      <c r="H69" s="12">
        <v>786</v>
      </c>
      <c r="I69" s="12">
        <v>845</v>
      </c>
      <c r="J69" s="12">
        <v>946</v>
      </c>
      <c r="K69" s="12">
        <v>1144</v>
      </c>
      <c r="L69" s="12">
        <v>1139</v>
      </c>
    </row>
    <row r="70" spans="1:12" x14ac:dyDescent="0.3">
      <c r="A70" s="10" t="s">
        <v>383</v>
      </c>
      <c r="B70" s="10" t="s">
        <v>384</v>
      </c>
      <c r="C70" s="12">
        <v>474</v>
      </c>
      <c r="D70" s="12">
        <v>488</v>
      </c>
      <c r="E70" s="12">
        <v>498</v>
      </c>
      <c r="F70" s="12">
        <v>547</v>
      </c>
      <c r="G70" s="12">
        <v>542</v>
      </c>
      <c r="H70" s="12">
        <v>535</v>
      </c>
      <c r="I70" s="12">
        <v>615</v>
      </c>
      <c r="J70" s="12">
        <v>834</v>
      </c>
      <c r="K70" s="12" t="s">
        <v>29</v>
      </c>
      <c r="L70" s="12" t="s">
        <v>29</v>
      </c>
    </row>
    <row r="71" spans="1:12" x14ac:dyDescent="0.3">
      <c r="A71" s="10" t="s">
        <v>311</v>
      </c>
      <c r="B71" s="10" t="s">
        <v>385</v>
      </c>
      <c r="C71" s="12">
        <v>5</v>
      </c>
      <c r="D71" s="12">
        <v>4</v>
      </c>
      <c r="E71" s="12">
        <v>4</v>
      </c>
      <c r="F71" s="12">
        <v>3</v>
      </c>
      <c r="G71" s="12">
        <v>3</v>
      </c>
      <c r="H71" s="12" t="s">
        <v>29</v>
      </c>
      <c r="I71" s="12" t="s">
        <v>29</v>
      </c>
      <c r="J71" s="12">
        <v>4</v>
      </c>
      <c r="K71" s="12" t="s">
        <v>29</v>
      </c>
      <c r="L71" s="12" t="s">
        <v>29</v>
      </c>
    </row>
    <row r="72" spans="1:12" x14ac:dyDescent="0.3">
      <c r="A72" s="10" t="s">
        <v>386</v>
      </c>
      <c r="B72" s="10" t="s">
        <v>387</v>
      </c>
      <c r="C72" s="12" t="s">
        <v>29</v>
      </c>
      <c r="D72" s="12" t="s">
        <v>29</v>
      </c>
      <c r="E72" s="12" t="s">
        <v>29</v>
      </c>
      <c r="F72" s="12" t="s">
        <v>29</v>
      </c>
      <c r="G72" s="12" t="s">
        <v>29</v>
      </c>
      <c r="H72" s="12">
        <v>3</v>
      </c>
      <c r="I72" s="12">
        <v>3</v>
      </c>
      <c r="J72" s="12">
        <v>1</v>
      </c>
      <c r="K72" s="12" t="s">
        <v>29</v>
      </c>
      <c r="L72" s="12" t="s">
        <v>29</v>
      </c>
    </row>
    <row r="73" spans="1:12" x14ac:dyDescent="0.3">
      <c r="A73" s="10" t="s">
        <v>322</v>
      </c>
      <c r="B73" s="10" t="s">
        <v>388</v>
      </c>
      <c r="C73" s="12" t="s">
        <v>29</v>
      </c>
      <c r="D73" s="12" t="s">
        <v>29</v>
      </c>
      <c r="E73" s="12" t="s">
        <v>29</v>
      </c>
      <c r="F73" s="12" t="s">
        <v>29</v>
      </c>
      <c r="G73" s="12" t="s">
        <v>29</v>
      </c>
      <c r="H73" s="12" t="s">
        <v>29</v>
      </c>
      <c r="I73" s="12" t="s">
        <v>29</v>
      </c>
      <c r="J73" s="12" t="s">
        <v>29</v>
      </c>
      <c r="K73" s="12" t="s">
        <v>29</v>
      </c>
      <c r="L73" s="12">
        <v>19</v>
      </c>
    </row>
    <row r="74" spans="1:12" x14ac:dyDescent="0.3">
      <c r="A74" s="10" t="s">
        <v>326</v>
      </c>
      <c r="B74" s="10" t="s">
        <v>389</v>
      </c>
      <c r="C74" s="12">
        <v>770</v>
      </c>
      <c r="D74" s="12">
        <v>756</v>
      </c>
      <c r="E74" s="12" t="s">
        <v>29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</row>
    <row r="75" spans="1:12" x14ac:dyDescent="0.3">
      <c r="A75" s="10" t="s">
        <v>390</v>
      </c>
      <c r="B75" s="10" t="s">
        <v>391</v>
      </c>
      <c r="C75" s="12">
        <v>38</v>
      </c>
      <c r="D75" s="12">
        <v>40</v>
      </c>
      <c r="E75" s="12" t="s">
        <v>29</v>
      </c>
      <c r="F75" s="12" t="s">
        <v>29</v>
      </c>
      <c r="G75" s="12">
        <v>38</v>
      </c>
      <c r="H75" s="12">
        <v>40</v>
      </c>
      <c r="I75" s="12">
        <v>40</v>
      </c>
      <c r="J75" s="12">
        <v>42</v>
      </c>
      <c r="K75" s="12">
        <v>41</v>
      </c>
      <c r="L75" s="12">
        <v>40</v>
      </c>
    </row>
    <row r="76" spans="1:12" x14ac:dyDescent="0.3">
      <c r="A76" s="10" t="s">
        <v>337</v>
      </c>
      <c r="B76" s="10" t="s">
        <v>392</v>
      </c>
      <c r="C76" s="12">
        <v>1</v>
      </c>
      <c r="D76" s="12">
        <v>1</v>
      </c>
      <c r="E76" s="12" t="s">
        <v>29</v>
      </c>
      <c r="F76" s="12" t="s">
        <v>29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</row>
    <row r="77" spans="1:12" x14ac:dyDescent="0.3">
      <c r="A77" s="10" t="s">
        <v>339</v>
      </c>
      <c r="B77" s="10" t="s">
        <v>393</v>
      </c>
      <c r="C77" s="12" t="s">
        <v>29</v>
      </c>
      <c r="D77" s="12">
        <v>3907</v>
      </c>
      <c r="E77" s="12" t="s">
        <v>29</v>
      </c>
      <c r="F77" s="12" t="s">
        <v>29</v>
      </c>
      <c r="G77" s="12">
        <v>3954</v>
      </c>
      <c r="H77" s="12">
        <v>3965</v>
      </c>
      <c r="I77" s="12">
        <v>3984</v>
      </c>
      <c r="J77" s="12">
        <v>4011</v>
      </c>
      <c r="K77" s="12">
        <v>4028</v>
      </c>
      <c r="L77" s="12">
        <v>4051</v>
      </c>
    </row>
    <row r="78" spans="1:12" x14ac:dyDescent="0.3">
      <c r="A78" s="10" t="s">
        <v>341</v>
      </c>
      <c r="B78" s="10" t="s">
        <v>394</v>
      </c>
      <c r="C78" s="12">
        <v>-229</v>
      </c>
      <c r="D78" s="12">
        <v>-362</v>
      </c>
      <c r="E78" s="12" t="s">
        <v>29</v>
      </c>
      <c r="F78" s="12" t="s">
        <v>29</v>
      </c>
      <c r="G78" s="12">
        <v>-518</v>
      </c>
      <c r="H78" s="12">
        <v>-612</v>
      </c>
      <c r="I78" s="12">
        <v>-803</v>
      </c>
      <c r="J78" s="12">
        <v>-911</v>
      </c>
      <c r="K78" s="12">
        <v>-1103</v>
      </c>
      <c r="L78" s="12">
        <v>-1130</v>
      </c>
    </row>
    <row r="79" spans="1:12" x14ac:dyDescent="0.3">
      <c r="A79" s="10" t="s">
        <v>343</v>
      </c>
      <c r="B79" s="10" t="s">
        <v>395</v>
      </c>
      <c r="C79" s="12">
        <v>-194</v>
      </c>
      <c r="D79" s="12">
        <v>-315</v>
      </c>
      <c r="E79" s="12" t="s">
        <v>29</v>
      </c>
      <c r="F79" s="12" t="s">
        <v>29</v>
      </c>
      <c r="G79" s="12">
        <v>-550</v>
      </c>
      <c r="H79" s="12">
        <v>-670</v>
      </c>
      <c r="I79" s="12">
        <v>-710</v>
      </c>
      <c r="J79" s="12">
        <v>-514</v>
      </c>
      <c r="K79" s="12">
        <v>-656</v>
      </c>
      <c r="L79" s="12">
        <v>-610</v>
      </c>
    </row>
    <row r="80" spans="1:12" x14ac:dyDescent="0.3">
      <c r="A80" s="10" t="s">
        <v>345</v>
      </c>
      <c r="B80" s="10" t="s">
        <v>396</v>
      </c>
      <c r="C80" s="12">
        <v>194</v>
      </c>
      <c r="D80" s="12">
        <v>470</v>
      </c>
      <c r="E80" s="12" t="s">
        <v>29</v>
      </c>
      <c r="F80" s="12" t="s">
        <v>29</v>
      </c>
      <c r="G80" s="12">
        <v>805</v>
      </c>
      <c r="H80" s="12">
        <v>1055</v>
      </c>
      <c r="I80" s="12">
        <v>1377</v>
      </c>
      <c r="J80" s="12">
        <v>1575</v>
      </c>
      <c r="K80" s="12">
        <v>2013</v>
      </c>
      <c r="L80" s="12">
        <v>2319</v>
      </c>
    </row>
    <row r="81" spans="1:12" x14ac:dyDescent="0.3">
      <c r="A81" s="10" t="s">
        <v>347</v>
      </c>
      <c r="B81" s="10" t="s">
        <v>397</v>
      </c>
      <c r="C81" s="12">
        <v>124.1</v>
      </c>
      <c r="D81" s="12">
        <v>120.9</v>
      </c>
      <c r="E81" s="12" t="s">
        <v>29</v>
      </c>
      <c r="F81" s="12" t="s">
        <v>29</v>
      </c>
      <c r="G81" s="12">
        <v>117.8</v>
      </c>
      <c r="H81" s="12">
        <v>115.9</v>
      </c>
      <c r="I81" s="12">
        <v>112.7</v>
      </c>
      <c r="J81" s="12">
        <v>111.5</v>
      </c>
      <c r="K81" s="12">
        <v>109.5</v>
      </c>
      <c r="L81" s="12">
        <v>109</v>
      </c>
    </row>
    <row r="82" spans="1:12" x14ac:dyDescent="0.3">
      <c r="A82" s="10" t="s">
        <v>349</v>
      </c>
      <c r="B82" s="10" t="s">
        <v>398</v>
      </c>
      <c r="C82" s="14">
        <v>0.01</v>
      </c>
      <c r="D82" s="14">
        <v>0.01</v>
      </c>
      <c r="E82" s="14">
        <v>0.01</v>
      </c>
      <c r="F82" s="14">
        <v>0.01</v>
      </c>
      <c r="G82" s="14">
        <v>0.01</v>
      </c>
      <c r="H82" s="14">
        <v>0.01</v>
      </c>
      <c r="I82" s="14">
        <v>0.01</v>
      </c>
      <c r="J82" s="14">
        <v>0.01</v>
      </c>
      <c r="K82" s="14">
        <v>0.01</v>
      </c>
      <c r="L82" s="14">
        <v>0.01</v>
      </c>
    </row>
    <row r="83" spans="1:12" x14ac:dyDescent="0.3">
      <c r="A83" s="10" t="s">
        <v>351</v>
      </c>
      <c r="B83" s="10" t="s">
        <v>399</v>
      </c>
      <c r="C83" s="12">
        <v>9.1</v>
      </c>
      <c r="D83" s="12">
        <v>13.5</v>
      </c>
      <c r="E83" s="12" t="s">
        <v>29</v>
      </c>
      <c r="F83" s="12" t="s">
        <v>29</v>
      </c>
      <c r="G83" s="12">
        <v>17.7</v>
      </c>
      <c r="H83" s="12">
        <v>19.600000000000001</v>
      </c>
      <c r="I83" s="12">
        <v>22.8</v>
      </c>
      <c r="J83" s="12">
        <v>24</v>
      </c>
      <c r="K83" s="12">
        <v>26</v>
      </c>
      <c r="L83" s="12">
        <v>26.5</v>
      </c>
    </row>
    <row r="84" spans="1:12" x14ac:dyDescent="0.3">
      <c r="A84" s="10" t="s">
        <v>400</v>
      </c>
      <c r="B84" s="10" t="s">
        <v>401</v>
      </c>
      <c r="C84" s="12" t="s">
        <v>29</v>
      </c>
      <c r="D84" s="12" t="s">
        <v>29</v>
      </c>
      <c r="E84" s="12" t="s">
        <v>29</v>
      </c>
      <c r="F84" s="12" t="s">
        <v>29</v>
      </c>
      <c r="G84" s="12" t="s">
        <v>29</v>
      </c>
      <c r="H84" s="12" t="s">
        <v>29</v>
      </c>
      <c r="I84" s="12" t="s">
        <v>29</v>
      </c>
      <c r="J84" s="12" t="s">
        <v>29</v>
      </c>
      <c r="K84" s="12" t="s">
        <v>29</v>
      </c>
      <c r="L84" s="12" t="s">
        <v>29</v>
      </c>
    </row>
    <row r="85" spans="1:12" x14ac:dyDescent="0.3">
      <c r="A85" s="10" t="s">
        <v>402</v>
      </c>
      <c r="B85" s="10" t="s">
        <v>403</v>
      </c>
      <c r="C85" s="12">
        <v>452</v>
      </c>
      <c r="D85" s="12">
        <v>597</v>
      </c>
      <c r="E85" s="12">
        <v>554</v>
      </c>
      <c r="F85" s="12">
        <v>580</v>
      </c>
      <c r="G85" s="12">
        <v>568</v>
      </c>
      <c r="H85" s="12">
        <v>436</v>
      </c>
      <c r="I85" s="12">
        <v>482</v>
      </c>
      <c r="J85" s="12">
        <v>562</v>
      </c>
      <c r="K85" s="12">
        <v>730</v>
      </c>
      <c r="L85" s="12">
        <v>715</v>
      </c>
    </row>
    <row r="86" spans="1:12" x14ac:dyDescent="0.3">
      <c r="A86" s="10" t="s">
        <v>404</v>
      </c>
      <c r="B86" s="10" t="s">
        <v>405</v>
      </c>
      <c r="C86" s="12">
        <v>168</v>
      </c>
      <c r="D86" s="12">
        <v>198</v>
      </c>
      <c r="E86" s="12">
        <v>232</v>
      </c>
      <c r="F86" s="12">
        <v>230</v>
      </c>
      <c r="G86" s="12">
        <v>249</v>
      </c>
      <c r="H86" s="12">
        <v>208</v>
      </c>
      <c r="I86" s="12">
        <v>228</v>
      </c>
      <c r="J86" s="12">
        <v>279</v>
      </c>
      <c r="K86" s="12">
        <v>342</v>
      </c>
      <c r="L86" s="12">
        <v>318</v>
      </c>
    </row>
    <row r="87" spans="1:12" x14ac:dyDescent="0.3">
      <c r="A87" s="10" t="s">
        <v>406</v>
      </c>
      <c r="B87" s="10" t="s">
        <v>407</v>
      </c>
      <c r="C87" s="12">
        <v>800</v>
      </c>
      <c r="D87" s="12">
        <v>800</v>
      </c>
      <c r="E87" s="12">
        <v>800</v>
      </c>
      <c r="F87" s="12">
        <v>800</v>
      </c>
      <c r="G87" s="12">
        <v>800</v>
      </c>
      <c r="H87" s="12">
        <v>800</v>
      </c>
      <c r="I87" s="12">
        <v>800</v>
      </c>
      <c r="J87" s="12">
        <v>800</v>
      </c>
      <c r="K87" s="12">
        <v>800</v>
      </c>
      <c r="L87" s="12">
        <v>800</v>
      </c>
    </row>
    <row r="88" spans="1:12" x14ac:dyDescent="0.3">
      <c r="A88" s="10" t="s">
        <v>408</v>
      </c>
      <c r="B88" s="10" t="s">
        <v>409</v>
      </c>
      <c r="C88" s="12">
        <v>739</v>
      </c>
      <c r="D88" s="12">
        <v>622</v>
      </c>
      <c r="E88" s="12">
        <v>723</v>
      </c>
      <c r="F88" s="12">
        <v>773</v>
      </c>
      <c r="G88" s="12">
        <v>791</v>
      </c>
      <c r="H88" s="12">
        <v>791</v>
      </c>
      <c r="I88" s="12">
        <v>791</v>
      </c>
      <c r="J88" s="12">
        <v>791</v>
      </c>
      <c r="K88" s="12">
        <v>791</v>
      </c>
      <c r="L88" s="12">
        <v>796</v>
      </c>
    </row>
    <row r="89" spans="1:12" x14ac:dyDescent="0.3">
      <c r="A89" s="10" t="s">
        <v>410</v>
      </c>
      <c r="B89" s="10" t="s">
        <v>411</v>
      </c>
      <c r="C89" s="12" t="s">
        <v>29</v>
      </c>
      <c r="D89" s="12">
        <v>199</v>
      </c>
      <c r="E89" s="12" t="s">
        <v>29</v>
      </c>
      <c r="F89" s="12" t="s">
        <v>29</v>
      </c>
      <c r="G89" s="12" t="s">
        <v>29</v>
      </c>
      <c r="H89" s="12" t="s">
        <v>29</v>
      </c>
      <c r="I89" s="12" t="s">
        <v>29</v>
      </c>
      <c r="J89" s="12" t="s">
        <v>29</v>
      </c>
      <c r="K89" s="12" t="s">
        <v>29</v>
      </c>
      <c r="L89" s="12">
        <v>222</v>
      </c>
    </row>
    <row r="90" spans="1:12" x14ac:dyDescent="0.3">
      <c r="A90" s="10" t="s">
        <v>412</v>
      </c>
      <c r="B90" s="10" t="s">
        <v>413</v>
      </c>
      <c r="C90" s="12">
        <v>70</v>
      </c>
      <c r="D90" s="12">
        <v>74</v>
      </c>
      <c r="E90" s="12">
        <v>79</v>
      </c>
      <c r="F90" s="12">
        <v>83</v>
      </c>
      <c r="G90" s="12">
        <v>91</v>
      </c>
      <c r="H90" s="12">
        <v>88</v>
      </c>
      <c r="I90" s="12">
        <v>79</v>
      </c>
      <c r="J90" s="12">
        <v>87</v>
      </c>
      <c r="K90" s="12">
        <v>106</v>
      </c>
      <c r="L90" s="12">
        <v>91</v>
      </c>
    </row>
    <row r="91" spans="1:12" x14ac:dyDescent="0.3">
      <c r="A91" s="10" t="s">
        <v>414</v>
      </c>
      <c r="B91" s="10" t="s">
        <v>415</v>
      </c>
      <c r="C91" s="12">
        <v>49</v>
      </c>
      <c r="D91" s="12">
        <v>49</v>
      </c>
      <c r="E91" s="12">
        <v>51</v>
      </c>
      <c r="F91" s="12">
        <v>66</v>
      </c>
      <c r="G91" s="12">
        <v>53</v>
      </c>
      <c r="H91" s="12">
        <v>58</v>
      </c>
      <c r="I91" s="12">
        <v>63</v>
      </c>
      <c r="J91" s="12">
        <v>68</v>
      </c>
      <c r="K91" s="12">
        <v>83</v>
      </c>
      <c r="L91" s="12">
        <v>73</v>
      </c>
    </row>
    <row r="92" spans="1:12" x14ac:dyDescent="0.3">
      <c r="A92" s="10" t="s">
        <v>416</v>
      </c>
      <c r="B92" s="10" t="s">
        <v>417</v>
      </c>
      <c r="C92" s="12">
        <v>37</v>
      </c>
      <c r="D92" s="12">
        <v>38</v>
      </c>
      <c r="E92" s="12">
        <v>40</v>
      </c>
      <c r="F92" s="12">
        <v>39</v>
      </c>
      <c r="G92" s="12">
        <v>44</v>
      </c>
      <c r="H92" s="12">
        <v>45</v>
      </c>
      <c r="I92" s="12">
        <v>50</v>
      </c>
      <c r="J92" s="12">
        <v>59</v>
      </c>
      <c r="K92" s="12">
        <v>64</v>
      </c>
      <c r="L92" s="12">
        <v>60</v>
      </c>
    </row>
    <row r="93" spans="1:12" x14ac:dyDescent="0.3">
      <c r="A93" s="10" t="s">
        <v>418</v>
      </c>
      <c r="B93" s="10" t="s">
        <v>419</v>
      </c>
      <c r="C93" s="12">
        <v>27</v>
      </c>
      <c r="D93" s="12">
        <v>30</v>
      </c>
      <c r="E93" s="12">
        <v>26</v>
      </c>
      <c r="F93" s="12">
        <v>31</v>
      </c>
      <c r="G93" s="12">
        <v>32</v>
      </c>
      <c r="H93" s="12">
        <v>31</v>
      </c>
      <c r="I93" s="12">
        <v>42</v>
      </c>
      <c r="J93" s="12">
        <v>45</v>
      </c>
      <c r="K93" s="12">
        <v>47</v>
      </c>
      <c r="L93" s="12">
        <v>39</v>
      </c>
    </row>
    <row r="94" spans="1:12" x14ac:dyDescent="0.3">
      <c r="A94" s="10" t="s">
        <v>420</v>
      </c>
      <c r="B94" s="10" t="s">
        <v>421</v>
      </c>
      <c r="C94" s="12">
        <v>22</v>
      </c>
      <c r="D94" s="12">
        <v>18</v>
      </c>
      <c r="E94" s="12">
        <v>19</v>
      </c>
      <c r="F94" s="12">
        <v>22</v>
      </c>
      <c r="G94" s="12">
        <v>20</v>
      </c>
      <c r="H94" s="12">
        <v>24</v>
      </c>
      <c r="I94" s="12">
        <v>29</v>
      </c>
      <c r="J94" s="12">
        <v>32</v>
      </c>
      <c r="K94" s="12">
        <v>31</v>
      </c>
      <c r="L94" s="12">
        <v>22</v>
      </c>
    </row>
    <row r="95" spans="1:12" x14ac:dyDescent="0.3">
      <c r="A95" s="10" t="s">
        <v>422</v>
      </c>
      <c r="B95" s="10" t="s">
        <v>423</v>
      </c>
      <c r="C95" s="12">
        <v>15</v>
      </c>
      <c r="D95" s="12">
        <v>12</v>
      </c>
      <c r="E95" s="12">
        <v>13</v>
      </c>
      <c r="F95" s="12">
        <v>14</v>
      </c>
      <c r="G95" s="12">
        <v>14</v>
      </c>
      <c r="H95" s="12">
        <v>15</v>
      </c>
      <c r="I95" s="12">
        <v>22</v>
      </c>
      <c r="J95" s="12">
        <v>22</v>
      </c>
      <c r="K95" s="12">
        <v>18</v>
      </c>
      <c r="L95" s="12">
        <v>11</v>
      </c>
    </row>
    <row r="96" spans="1:12" x14ac:dyDescent="0.3">
      <c r="A96" s="10" t="s">
        <v>424</v>
      </c>
      <c r="B96" s="10" t="s">
        <v>425</v>
      </c>
      <c r="C96" s="12">
        <v>79</v>
      </c>
      <c r="D96" s="12">
        <v>52</v>
      </c>
      <c r="E96" s="12">
        <v>50</v>
      </c>
      <c r="F96" s="12">
        <v>36</v>
      </c>
      <c r="G96" s="12">
        <v>37</v>
      </c>
      <c r="H96" s="12">
        <v>43</v>
      </c>
      <c r="I96" s="12">
        <v>48</v>
      </c>
      <c r="J96" s="12">
        <v>36</v>
      </c>
      <c r="K96" s="12">
        <v>27</v>
      </c>
      <c r="L96" s="12">
        <v>17</v>
      </c>
    </row>
    <row r="97" spans="1:12" x14ac:dyDescent="0.3">
      <c r="A97" s="10" t="s">
        <v>291</v>
      </c>
      <c r="B97" s="10" t="s">
        <v>426</v>
      </c>
      <c r="C97" s="12">
        <v>19</v>
      </c>
      <c r="D97" s="12">
        <v>15</v>
      </c>
      <c r="E97" s="12" t="s">
        <v>29</v>
      </c>
      <c r="F97" s="12" t="s">
        <v>29</v>
      </c>
      <c r="G97" s="12" t="s">
        <v>29</v>
      </c>
      <c r="H97" s="12" t="s">
        <v>29</v>
      </c>
      <c r="I97" s="12" t="s">
        <v>29</v>
      </c>
      <c r="J97" s="12" t="s">
        <v>29</v>
      </c>
      <c r="K97" s="12" t="s">
        <v>29</v>
      </c>
      <c r="L97" s="12" t="s">
        <v>29</v>
      </c>
    </row>
    <row r="98" spans="1:12" x14ac:dyDescent="0.3">
      <c r="A98" s="10" t="s">
        <v>355</v>
      </c>
      <c r="B98" s="10" t="s">
        <v>427</v>
      </c>
      <c r="C98" s="12">
        <v>3686</v>
      </c>
      <c r="D98" s="12">
        <v>3741</v>
      </c>
      <c r="E98" s="12" t="s">
        <v>29</v>
      </c>
      <c r="F98" s="12" t="s">
        <v>29</v>
      </c>
      <c r="G98" s="12">
        <v>3730</v>
      </c>
      <c r="H98" s="12">
        <v>3779</v>
      </c>
      <c r="I98" s="12">
        <v>3889</v>
      </c>
      <c r="J98" s="12">
        <v>4204</v>
      </c>
      <c r="K98" s="12">
        <v>4324</v>
      </c>
      <c r="L98" s="12">
        <v>4671</v>
      </c>
    </row>
    <row r="99" spans="1:12" x14ac:dyDescent="0.3">
      <c r="A99" s="10" t="s">
        <v>428</v>
      </c>
      <c r="B99" s="10" t="s">
        <v>429</v>
      </c>
      <c r="C99" s="12">
        <v>52</v>
      </c>
      <c r="D99" s="12">
        <v>55</v>
      </c>
      <c r="E99" s="12">
        <v>52</v>
      </c>
      <c r="F99" s="12">
        <v>49</v>
      </c>
      <c r="G99" s="12">
        <v>47</v>
      </c>
      <c r="H99" s="12">
        <v>36</v>
      </c>
      <c r="I99" s="12">
        <v>33</v>
      </c>
      <c r="J99" s="12">
        <v>31</v>
      </c>
      <c r="K99" s="12">
        <v>27</v>
      </c>
      <c r="L99" s="12">
        <v>26</v>
      </c>
    </row>
    <row r="100" spans="1:12" x14ac:dyDescent="0.3">
      <c r="A100" s="10" t="s">
        <v>430</v>
      </c>
      <c r="B100" s="10" t="s">
        <v>431</v>
      </c>
      <c r="C100" s="12">
        <v>17</v>
      </c>
      <c r="D100" s="12" t="s">
        <v>29</v>
      </c>
      <c r="E100" s="12">
        <v>1</v>
      </c>
      <c r="F100" s="12">
        <v>1</v>
      </c>
      <c r="G100" s="12">
        <v>1</v>
      </c>
      <c r="H100" s="12">
        <v>4</v>
      </c>
      <c r="I100" s="12">
        <v>5</v>
      </c>
      <c r="J100" s="12">
        <v>9</v>
      </c>
      <c r="K100" s="12">
        <v>10</v>
      </c>
      <c r="L100" s="12">
        <v>21</v>
      </c>
    </row>
    <row r="101" spans="1:12" x14ac:dyDescent="0.3">
      <c r="A101" s="10" t="s">
        <v>432</v>
      </c>
      <c r="B101" s="10" t="s">
        <v>433</v>
      </c>
      <c r="C101" s="12" t="s">
        <v>29</v>
      </c>
      <c r="D101" s="12" t="s">
        <v>29</v>
      </c>
      <c r="E101" s="12" t="s">
        <v>29</v>
      </c>
      <c r="F101" s="12" t="s">
        <v>29</v>
      </c>
      <c r="G101" s="12" t="s">
        <v>29</v>
      </c>
      <c r="H101" s="12" t="s">
        <v>29</v>
      </c>
      <c r="I101" s="12" t="s">
        <v>29</v>
      </c>
      <c r="J101" s="12">
        <v>38</v>
      </c>
      <c r="K101" s="12">
        <v>17</v>
      </c>
      <c r="L101" s="12" t="s">
        <v>29</v>
      </c>
    </row>
    <row r="102" spans="1:12" x14ac:dyDescent="0.3">
      <c r="A102" s="10" t="s">
        <v>434</v>
      </c>
      <c r="B102" s="10" t="s">
        <v>435</v>
      </c>
      <c r="C102" s="12">
        <v>461</v>
      </c>
      <c r="D102" s="12">
        <v>380</v>
      </c>
      <c r="E102" s="12">
        <v>398</v>
      </c>
      <c r="F102" s="12">
        <v>433</v>
      </c>
      <c r="G102" s="12">
        <v>379</v>
      </c>
      <c r="H102" s="12">
        <v>385</v>
      </c>
      <c r="I102" s="12">
        <v>311</v>
      </c>
      <c r="J102" s="12">
        <v>443</v>
      </c>
      <c r="K102" s="12" t="s">
        <v>29</v>
      </c>
      <c r="L102" s="12" t="s">
        <v>29</v>
      </c>
    </row>
    <row r="103" spans="1:12" x14ac:dyDescent="0.3">
      <c r="A103" s="10" t="s">
        <v>436</v>
      </c>
      <c r="B103" s="10" t="s">
        <v>437</v>
      </c>
      <c r="C103" s="12" t="s">
        <v>29</v>
      </c>
      <c r="D103" s="12">
        <v>3</v>
      </c>
      <c r="E103" s="12" t="s">
        <v>29</v>
      </c>
      <c r="F103" s="12" t="s">
        <v>29</v>
      </c>
      <c r="G103" s="12">
        <v>0</v>
      </c>
      <c r="H103" s="12">
        <v>10</v>
      </c>
      <c r="I103" s="12">
        <v>0</v>
      </c>
      <c r="J103" s="12">
        <v>0</v>
      </c>
      <c r="K103" s="12" t="s">
        <v>29</v>
      </c>
      <c r="L103" s="12">
        <v>1</v>
      </c>
    </row>
    <row r="104" spans="1:12" x14ac:dyDescent="0.3">
      <c r="A104" s="10" t="s">
        <v>438</v>
      </c>
      <c r="B104" s="10" t="s">
        <v>439</v>
      </c>
      <c r="C104" s="12" t="s">
        <v>29</v>
      </c>
      <c r="D104" s="12" t="s">
        <v>29</v>
      </c>
      <c r="E104" s="12" t="s">
        <v>29</v>
      </c>
      <c r="F104" s="12" t="s">
        <v>29</v>
      </c>
      <c r="G104" s="12" t="s">
        <v>29</v>
      </c>
      <c r="H104" s="12" t="s">
        <v>29</v>
      </c>
      <c r="I104" s="12">
        <v>9</v>
      </c>
      <c r="J104" s="12">
        <v>9</v>
      </c>
      <c r="K104" s="12">
        <v>9</v>
      </c>
      <c r="L104" s="12">
        <v>4</v>
      </c>
    </row>
    <row r="105" spans="1:12" x14ac:dyDescent="0.3">
      <c r="A105" s="10" t="s">
        <v>440</v>
      </c>
      <c r="B105" s="10" t="s">
        <v>441</v>
      </c>
      <c r="C105" s="12" t="s">
        <v>29</v>
      </c>
      <c r="D105" s="12" t="s">
        <v>29</v>
      </c>
      <c r="E105" s="12" t="s">
        <v>29</v>
      </c>
      <c r="F105" s="12" t="s">
        <v>29</v>
      </c>
      <c r="G105" s="12" t="s">
        <v>29</v>
      </c>
      <c r="H105" s="12" t="s">
        <v>29</v>
      </c>
      <c r="I105" s="12" t="s">
        <v>29</v>
      </c>
      <c r="J105" s="12" t="s">
        <v>29</v>
      </c>
      <c r="K105" s="12" t="s">
        <v>29</v>
      </c>
      <c r="L105" s="12">
        <v>8</v>
      </c>
    </row>
    <row r="106" spans="1:12" x14ac:dyDescent="0.3">
      <c r="A106" s="10" t="s">
        <v>442</v>
      </c>
      <c r="B106" s="10" t="s">
        <v>443</v>
      </c>
      <c r="C106" s="12">
        <v>6</v>
      </c>
      <c r="D106" s="12" t="s">
        <v>29</v>
      </c>
      <c r="E106" s="12" t="s">
        <v>29</v>
      </c>
      <c r="F106" s="12" t="s">
        <v>29</v>
      </c>
      <c r="G106" s="12" t="s">
        <v>29</v>
      </c>
      <c r="H106" s="12" t="s">
        <v>29</v>
      </c>
      <c r="I106" s="12" t="s">
        <v>29</v>
      </c>
      <c r="J106" s="12" t="s">
        <v>29</v>
      </c>
      <c r="K106" s="12" t="s">
        <v>29</v>
      </c>
      <c r="L106" s="12" t="s">
        <v>29</v>
      </c>
    </row>
    <row r="107" spans="1:12" x14ac:dyDescent="0.3">
      <c r="A107" s="10" t="s">
        <v>444</v>
      </c>
      <c r="B107" s="10" t="s">
        <v>445</v>
      </c>
      <c r="C107" s="12">
        <v>123.927536</v>
      </c>
      <c r="D107" s="12">
        <v>120.911996</v>
      </c>
      <c r="E107" s="12">
        <v>118.27162300000001</v>
      </c>
      <c r="F107" s="12">
        <v>117.835363</v>
      </c>
      <c r="G107" s="12">
        <v>117.74754799999999</v>
      </c>
      <c r="H107" s="12">
        <v>115.54053500000001</v>
      </c>
      <c r="I107" s="12">
        <v>112.389347</v>
      </c>
      <c r="J107" s="12">
        <v>111.74743100000001</v>
      </c>
      <c r="K107" s="12">
        <v>109.579002</v>
      </c>
      <c r="L107" s="12">
        <v>108.277883</v>
      </c>
    </row>
    <row r="108" spans="1:12" x14ac:dyDescent="0.3">
      <c r="A108" s="10" t="s">
        <v>446</v>
      </c>
      <c r="B108" s="10" t="s">
        <v>447</v>
      </c>
      <c r="C108" s="12" t="s">
        <v>29</v>
      </c>
      <c r="D108" s="12" t="s">
        <v>29</v>
      </c>
      <c r="E108" s="12">
        <v>111</v>
      </c>
      <c r="F108" s="12">
        <v>113</v>
      </c>
      <c r="G108" s="12">
        <v>100</v>
      </c>
      <c r="H108" s="12">
        <v>90</v>
      </c>
      <c r="I108" s="12">
        <v>158</v>
      </c>
      <c r="J108" s="12">
        <v>254</v>
      </c>
      <c r="K108" s="12">
        <v>416</v>
      </c>
      <c r="L108" s="12">
        <v>383</v>
      </c>
    </row>
    <row r="109" spans="1:12" x14ac:dyDescent="0.3">
      <c r="A109" s="10" t="s">
        <v>448</v>
      </c>
      <c r="B109" s="10" t="s">
        <v>449</v>
      </c>
      <c r="C109" s="14" t="s">
        <v>29</v>
      </c>
      <c r="D109" s="14" t="s">
        <v>29</v>
      </c>
      <c r="E109" s="14" t="s">
        <v>29</v>
      </c>
      <c r="F109" s="14" t="s">
        <v>29</v>
      </c>
      <c r="G109" s="14">
        <v>14000</v>
      </c>
      <c r="H109" s="14">
        <v>15000</v>
      </c>
      <c r="I109" s="14">
        <v>16000</v>
      </c>
      <c r="J109" s="14">
        <v>17000</v>
      </c>
      <c r="K109" s="14">
        <v>20000</v>
      </c>
      <c r="L109" s="14">
        <v>19000</v>
      </c>
    </row>
    <row r="110" spans="1:12" x14ac:dyDescent="0.3">
      <c r="A110" s="10" t="s">
        <v>450</v>
      </c>
      <c r="B110" s="10" t="s">
        <v>451</v>
      </c>
      <c r="C110" s="12">
        <v>92</v>
      </c>
      <c r="D110" s="12">
        <v>114</v>
      </c>
      <c r="E110" s="12">
        <v>136</v>
      </c>
      <c r="F110" s="12">
        <v>158</v>
      </c>
      <c r="G110" s="12">
        <v>173</v>
      </c>
      <c r="H110" s="12">
        <v>195</v>
      </c>
      <c r="I110" s="12">
        <v>220</v>
      </c>
      <c r="J110" s="12">
        <v>251</v>
      </c>
      <c r="K110" s="12">
        <v>300</v>
      </c>
      <c r="L110" s="12">
        <v>354</v>
      </c>
    </row>
    <row r="111" spans="1:12" x14ac:dyDescent="0.3">
      <c r="A111" s="10" t="s">
        <v>452</v>
      </c>
      <c r="B111" s="10" t="s">
        <v>453</v>
      </c>
      <c r="C111" s="12" t="s">
        <v>29</v>
      </c>
      <c r="D111" s="12" t="s">
        <v>29</v>
      </c>
      <c r="E111" s="12" t="s">
        <v>29</v>
      </c>
      <c r="F111" s="12">
        <v>41</v>
      </c>
      <c r="G111" s="12">
        <v>40</v>
      </c>
      <c r="H111" s="12">
        <v>43</v>
      </c>
      <c r="I111" s="12">
        <v>52</v>
      </c>
      <c r="J111" s="12">
        <v>55</v>
      </c>
      <c r="K111" s="12">
        <v>60</v>
      </c>
      <c r="L111" s="12">
        <v>64</v>
      </c>
    </row>
    <row r="112" spans="1:12" x14ac:dyDescent="0.3">
      <c r="A112" s="10" t="s">
        <v>454</v>
      </c>
      <c r="B112" s="10" t="s">
        <v>455</v>
      </c>
      <c r="C112" s="12">
        <v>0.51519999999999999</v>
      </c>
      <c r="D112" s="12">
        <v>0.41220000000000001</v>
      </c>
      <c r="E112" s="12">
        <v>0.40970000000000001</v>
      </c>
      <c r="F112" s="12">
        <v>0.32979999999999998</v>
      </c>
      <c r="G112" s="12">
        <v>0.3745</v>
      </c>
      <c r="H112" s="12">
        <v>0</v>
      </c>
      <c r="I112" s="12">
        <v>0</v>
      </c>
      <c r="J112" s="12">
        <v>0</v>
      </c>
      <c r="K112" s="12">
        <v>0</v>
      </c>
      <c r="L112" s="12" t="s">
        <v>29</v>
      </c>
    </row>
    <row r="113" spans="1:12" x14ac:dyDescent="0.3">
      <c r="A113" s="10" t="s">
        <v>456</v>
      </c>
      <c r="B113" s="10" t="s">
        <v>457</v>
      </c>
      <c r="C113" s="12">
        <v>3.3978579999999998</v>
      </c>
      <c r="D113" s="12">
        <v>3.2935449999999999</v>
      </c>
      <c r="E113" s="12">
        <v>3.02522</v>
      </c>
      <c r="F113" s="12">
        <v>2.7487200000000001</v>
      </c>
      <c r="G113" s="12">
        <v>2.7548949999999999</v>
      </c>
      <c r="H113" s="12">
        <v>1.9533199999999999</v>
      </c>
      <c r="I113" s="12">
        <v>0.97540000000000004</v>
      </c>
      <c r="J113" s="12">
        <v>0.51872499999999999</v>
      </c>
      <c r="K113" s="12">
        <v>0.478875</v>
      </c>
      <c r="L113" s="12">
        <v>0.4148</v>
      </c>
    </row>
    <row r="114" spans="1:12" x14ac:dyDescent="0.3">
      <c r="A114" s="10" t="s">
        <v>458</v>
      </c>
      <c r="B114" s="10" t="s">
        <v>459</v>
      </c>
      <c r="C114" s="12">
        <v>8.405E-2</v>
      </c>
      <c r="D114" s="12">
        <v>0.37473800000000002</v>
      </c>
      <c r="E114" s="12">
        <v>0.52012000000000003</v>
      </c>
      <c r="F114" s="12">
        <v>0.54979999999999996</v>
      </c>
      <c r="G114" s="12">
        <v>0.32887499999999997</v>
      </c>
      <c r="H114" s="12">
        <v>0.69137499999999996</v>
      </c>
      <c r="I114" s="12">
        <v>0.96057000000000003</v>
      </c>
      <c r="J114" s="12">
        <v>0.45342500000000002</v>
      </c>
      <c r="K114" s="12">
        <v>3.9100000000000003E-2</v>
      </c>
      <c r="L114" s="12">
        <v>6.4074999999999993E-2</v>
      </c>
    </row>
    <row r="115" spans="1:12" x14ac:dyDescent="0.3">
      <c r="A115" s="10" t="s">
        <v>460</v>
      </c>
      <c r="B115" s="10" t="s">
        <v>461</v>
      </c>
      <c r="C115" s="12" t="s">
        <v>29</v>
      </c>
      <c r="D115" s="12" t="s">
        <v>29</v>
      </c>
      <c r="E115" s="12" t="s">
        <v>29</v>
      </c>
      <c r="F115" s="12" t="s">
        <v>29</v>
      </c>
      <c r="G115" s="12">
        <v>4.0499999999999998E-3</v>
      </c>
      <c r="H115" s="12">
        <v>5.1000000000000004E-3</v>
      </c>
      <c r="I115" s="12">
        <v>6.0000000000000001E-3</v>
      </c>
      <c r="J115" s="12">
        <v>0</v>
      </c>
      <c r="K115" s="12">
        <v>0</v>
      </c>
      <c r="L115" s="12" t="s">
        <v>29</v>
      </c>
    </row>
    <row r="116" spans="1:12" x14ac:dyDescent="0.3">
      <c r="A116" s="10" t="s">
        <v>462</v>
      </c>
      <c r="B116" s="10" t="s">
        <v>463</v>
      </c>
      <c r="C116" s="12">
        <v>942</v>
      </c>
      <c r="D116" s="12">
        <v>876</v>
      </c>
      <c r="E116" s="12">
        <v>907</v>
      </c>
      <c r="F116" s="12">
        <v>988</v>
      </c>
      <c r="G116" s="12">
        <v>949</v>
      </c>
      <c r="H116" s="12">
        <v>948</v>
      </c>
      <c r="I116" s="12">
        <v>960</v>
      </c>
      <c r="J116" s="12">
        <v>1277</v>
      </c>
      <c r="K116" s="12" t="s">
        <v>29</v>
      </c>
      <c r="L116" s="12" t="s">
        <v>29</v>
      </c>
    </row>
    <row r="117" spans="1:12" x14ac:dyDescent="0.3">
      <c r="A117" s="10" t="s">
        <v>464</v>
      </c>
      <c r="B117" s="10" t="s">
        <v>465</v>
      </c>
      <c r="C117" s="12" t="s">
        <v>29</v>
      </c>
      <c r="D117" s="12" t="s">
        <v>29</v>
      </c>
      <c r="E117" s="12">
        <v>77</v>
      </c>
      <c r="F117" s="12">
        <v>12</v>
      </c>
      <c r="G117" s="12" t="s">
        <v>29</v>
      </c>
      <c r="H117" s="12" t="s">
        <v>29</v>
      </c>
      <c r="I117" s="12" t="s">
        <v>29</v>
      </c>
      <c r="J117" s="12" t="s">
        <v>29</v>
      </c>
      <c r="K117" s="12" t="s">
        <v>29</v>
      </c>
      <c r="L117" s="12" t="s">
        <v>29</v>
      </c>
    </row>
    <row r="118" spans="1:12" x14ac:dyDescent="0.3">
      <c r="A118" s="10" t="s">
        <v>466</v>
      </c>
      <c r="B118" s="10" t="s">
        <v>467</v>
      </c>
      <c r="C118" s="12">
        <v>316</v>
      </c>
      <c r="D118" s="12">
        <v>342</v>
      </c>
      <c r="E118" s="12">
        <v>292</v>
      </c>
      <c r="F118" s="12">
        <v>311</v>
      </c>
      <c r="G118" s="12">
        <v>382</v>
      </c>
      <c r="H118" s="12">
        <v>391</v>
      </c>
      <c r="I118" s="12">
        <v>595</v>
      </c>
      <c r="J118" s="12">
        <v>633</v>
      </c>
      <c r="K118" s="12">
        <v>594</v>
      </c>
      <c r="L118" s="12">
        <v>477</v>
      </c>
    </row>
    <row r="119" spans="1:12" x14ac:dyDescent="0.3">
      <c r="A119" s="10" t="s">
        <v>468</v>
      </c>
      <c r="B119" s="10" t="s">
        <v>469</v>
      </c>
      <c r="C119" s="12" t="s">
        <v>29</v>
      </c>
      <c r="D119" s="12" t="s">
        <v>29</v>
      </c>
      <c r="E119" s="12" t="s">
        <v>29</v>
      </c>
      <c r="F119" s="12">
        <v>57</v>
      </c>
      <c r="G119" s="12">
        <v>67</v>
      </c>
      <c r="H119" s="12">
        <v>96</v>
      </c>
      <c r="I119" s="12">
        <v>112</v>
      </c>
      <c r="J119" s="12">
        <v>246</v>
      </c>
      <c r="K119" s="12">
        <v>78</v>
      </c>
      <c r="L119" s="12">
        <v>172</v>
      </c>
    </row>
    <row r="120" spans="1:12" x14ac:dyDescent="0.3">
      <c r="A120" s="10" t="s">
        <v>470</v>
      </c>
      <c r="B120" s="10" t="s">
        <v>471</v>
      </c>
      <c r="C120" s="12">
        <v>5</v>
      </c>
      <c r="D120" s="12">
        <v>1</v>
      </c>
      <c r="E120" s="12">
        <v>4</v>
      </c>
      <c r="F120" s="12">
        <v>3</v>
      </c>
      <c r="G120" s="12">
        <v>7</v>
      </c>
      <c r="H120" s="12">
        <v>164</v>
      </c>
      <c r="I120" s="12">
        <v>6</v>
      </c>
      <c r="J120" s="12">
        <v>7</v>
      </c>
      <c r="K120" s="12">
        <v>11</v>
      </c>
      <c r="L120" s="12">
        <v>8</v>
      </c>
    </row>
    <row r="121" spans="1:12" x14ac:dyDescent="0.3">
      <c r="A121" s="10" t="s">
        <v>472</v>
      </c>
      <c r="B121" s="10" t="s">
        <v>473</v>
      </c>
      <c r="C121" s="12">
        <v>6</v>
      </c>
      <c r="D121" s="12">
        <v>1</v>
      </c>
      <c r="E121" s="12">
        <v>145</v>
      </c>
      <c r="F121" s="12">
        <v>3</v>
      </c>
      <c r="G121" s="12">
        <v>269</v>
      </c>
      <c r="H121" s="12">
        <v>6</v>
      </c>
      <c r="I121" s="12">
        <v>6</v>
      </c>
      <c r="J121" s="12">
        <v>7</v>
      </c>
      <c r="K121" s="12">
        <v>142</v>
      </c>
      <c r="L121" s="12">
        <v>208</v>
      </c>
    </row>
    <row r="122" spans="1:12" x14ac:dyDescent="0.3">
      <c r="A122" s="10" t="s">
        <v>474</v>
      </c>
      <c r="B122" s="10" t="s">
        <v>475</v>
      </c>
      <c r="C122" s="12">
        <v>6</v>
      </c>
      <c r="D122" s="12">
        <v>159</v>
      </c>
      <c r="E122" s="12">
        <v>4</v>
      </c>
      <c r="F122" s="12">
        <v>580</v>
      </c>
      <c r="G122" s="12">
        <v>4</v>
      </c>
      <c r="H122" s="12">
        <v>6</v>
      </c>
      <c r="I122" s="12">
        <v>150</v>
      </c>
      <c r="J122" s="12">
        <v>7</v>
      </c>
      <c r="K122" s="12">
        <v>441</v>
      </c>
      <c r="L122" s="12">
        <v>190</v>
      </c>
    </row>
    <row r="123" spans="1:12" x14ac:dyDescent="0.3">
      <c r="A123" s="10" t="s">
        <v>476</v>
      </c>
      <c r="B123" s="10" t="s">
        <v>477</v>
      </c>
      <c r="C123" s="12">
        <v>18</v>
      </c>
      <c r="D123" s="12">
        <v>4</v>
      </c>
      <c r="E123" s="12">
        <v>477</v>
      </c>
      <c r="F123" s="12">
        <v>3</v>
      </c>
      <c r="G123" s="12">
        <v>4</v>
      </c>
      <c r="H123" s="12">
        <v>150</v>
      </c>
      <c r="I123" s="12">
        <v>6</v>
      </c>
      <c r="J123" s="12">
        <v>6</v>
      </c>
      <c r="K123" s="12">
        <v>605</v>
      </c>
      <c r="L123" s="12">
        <v>4</v>
      </c>
    </row>
    <row r="124" spans="1:12" x14ac:dyDescent="0.3">
      <c r="A124" s="10" t="s">
        <v>478</v>
      </c>
      <c r="B124" s="10" t="s">
        <v>479</v>
      </c>
      <c r="C124" s="12">
        <v>8</v>
      </c>
      <c r="D124" s="12">
        <v>787</v>
      </c>
      <c r="E124" s="12">
        <v>4</v>
      </c>
      <c r="F124" s="12">
        <v>15</v>
      </c>
      <c r="G124" s="12">
        <v>147</v>
      </c>
      <c r="H124" s="12">
        <v>6</v>
      </c>
      <c r="I124" s="12">
        <v>6</v>
      </c>
      <c r="J124" s="12">
        <v>605</v>
      </c>
      <c r="K124" s="12">
        <v>4</v>
      </c>
      <c r="L124" s="12">
        <v>401</v>
      </c>
    </row>
    <row r="125" spans="1:12" x14ac:dyDescent="0.3">
      <c r="A125" s="10" t="s">
        <v>480</v>
      </c>
      <c r="B125" s="10" t="s">
        <v>481</v>
      </c>
      <c r="C125" s="12">
        <v>1592</v>
      </c>
      <c r="D125" s="12">
        <v>903</v>
      </c>
      <c r="E125" s="12">
        <v>1434</v>
      </c>
      <c r="F125" s="12">
        <v>1423</v>
      </c>
      <c r="G125" s="12">
        <v>1563</v>
      </c>
      <c r="H125" s="12">
        <v>1572</v>
      </c>
      <c r="I125" s="12">
        <v>1964</v>
      </c>
      <c r="J125" s="12">
        <v>1819</v>
      </c>
      <c r="K125" s="12">
        <v>2217</v>
      </c>
      <c r="L125" s="12">
        <v>2227</v>
      </c>
    </row>
    <row r="126" spans="1:12" x14ac:dyDescent="0.3">
      <c r="A126" s="10" t="s">
        <v>482</v>
      </c>
      <c r="B126" s="10" t="s">
        <v>483</v>
      </c>
      <c r="C126" s="12">
        <v>1634</v>
      </c>
      <c r="D126" s="12">
        <v>1855</v>
      </c>
      <c r="E126" s="12">
        <v>2076</v>
      </c>
      <c r="F126" s="12">
        <v>2024</v>
      </c>
      <c r="G126" s="12">
        <v>1978</v>
      </c>
      <c r="H126" s="12">
        <v>1702</v>
      </c>
      <c r="I126" s="12">
        <v>2102</v>
      </c>
      <c r="J126" s="12">
        <v>2409</v>
      </c>
      <c r="K126" s="12">
        <v>3385</v>
      </c>
      <c r="L126" s="12">
        <v>3010</v>
      </c>
    </row>
    <row r="127" spans="1:12" x14ac:dyDescent="0.3">
      <c r="A127" s="10" t="s">
        <v>484</v>
      </c>
      <c r="B127" s="10" t="s">
        <v>485</v>
      </c>
      <c r="C127" s="12">
        <v>1629</v>
      </c>
      <c r="D127" s="12">
        <v>1930</v>
      </c>
      <c r="E127" s="12">
        <v>2080</v>
      </c>
      <c r="F127" s="12">
        <v>2024</v>
      </c>
      <c r="G127" s="12">
        <v>1981</v>
      </c>
      <c r="H127" s="12">
        <v>1865</v>
      </c>
      <c r="I127" s="12">
        <v>2099</v>
      </c>
      <c r="J127" s="12">
        <v>2405</v>
      </c>
      <c r="K127" s="12">
        <v>3420</v>
      </c>
      <c r="L127" s="12">
        <v>3038</v>
      </c>
    </row>
    <row r="128" spans="1:12" x14ac:dyDescent="0.3">
      <c r="A128" s="10" t="s">
        <v>486</v>
      </c>
      <c r="B128" s="10" t="s">
        <v>487</v>
      </c>
      <c r="C128" s="12">
        <v>4.3</v>
      </c>
      <c r="D128" s="12">
        <v>4.2</v>
      </c>
      <c r="E128" s="12">
        <v>3.9999999999999998E-6</v>
      </c>
      <c r="F128" s="12">
        <v>1.4</v>
      </c>
      <c r="G128" s="12">
        <v>1.05646</v>
      </c>
      <c r="H128" s="12">
        <v>3.2512129999999999</v>
      </c>
      <c r="I128" s="12">
        <v>4.937303</v>
      </c>
      <c r="J128" s="12">
        <v>2.576549</v>
      </c>
      <c r="K128" s="12">
        <v>3.2803339999999999</v>
      </c>
      <c r="L128" s="12">
        <v>1.291021</v>
      </c>
    </row>
    <row r="129" spans="1:12" x14ac:dyDescent="0.3">
      <c r="A129" s="10" t="s">
        <v>488</v>
      </c>
      <c r="B129" s="10" t="s">
        <v>489</v>
      </c>
      <c r="C129" s="12" t="s">
        <v>29</v>
      </c>
      <c r="D129" s="12" t="s">
        <v>29</v>
      </c>
      <c r="E129" s="12" t="s">
        <v>29</v>
      </c>
      <c r="F129" s="12">
        <v>54</v>
      </c>
      <c r="G129" s="12" t="s">
        <v>29</v>
      </c>
      <c r="H129" s="12" t="s">
        <v>29</v>
      </c>
      <c r="I129" s="12" t="s">
        <v>29</v>
      </c>
      <c r="J129" s="12" t="s">
        <v>29</v>
      </c>
      <c r="K129" s="12" t="s">
        <v>29</v>
      </c>
      <c r="L129" s="12" t="s">
        <v>29</v>
      </c>
    </row>
    <row r="130" spans="1:12" x14ac:dyDescent="0.3">
      <c r="A130" s="10" t="s">
        <v>490</v>
      </c>
      <c r="B130" s="10" t="s">
        <v>491</v>
      </c>
      <c r="C130" s="12">
        <v>18</v>
      </c>
      <c r="D130" s="12">
        <v>11</v>
      </c>
      <c r="E130" s="12">
        <v>2</v>
      </c>
      <c r="F130" s="12">
        <v>22</v>
      </c>
      <c r="G130" s="12">
        <v>12</v>
      </c>
      <c r="H130" s="12">
        <v>0</v>
      </c>
      <c r="I130" s="12">
        <v>0</v>
      </c>
      <c r="J130" s="12" t="s">
        <v>29</v>
      </c>
      <c r="K130" s="12" t="s">
        <v>29</v>
      </c>
      <c r="L130" s="12" t="s">
        <v>29</v>
      </c>
    </row>
    <row r="131" spans="1:12" x14ac:dyDescent="0.3">
      <c r="A131" s="10" t="s">
        <v>492</v>
      </c>
      <c r="B131" s="10" t="s">
        <v>493</v>
      </c>
      <c r="C131" s="12">
        <v>17</v>
      </c>
      <c r="D131" s="12">
        <v>3</v>
      </c>
      <c r="E131" s="12">
        <v>1</v>
      </c>
      <c r="F131" s="12">
        <v>1</v>
      </c>
      <c r="G131" s="12">
        <v>1</v>
      </c>
      <c r="H131" s="12">
        <v>14</v>
      </c>
      <c r="I131" s="12">
        <v>16</v>
      </c>
      <c r="J131" s="12">
        <v>9</v>
      </c>
      <c r="K131" s="12">
        <v>10</v>
      </c>
      <c r="L131" s="12">
        <v>22</v>
      </c>
    </row>
    <row r="132" spans="1:12" x14ac:dyDescent="0.3">
      <c r="A132" s="10" t="s">
        <v>494</v>
      </c>
      <c r="B132" s="10" t="s">
        <v>495</v>
      </c>
      <c r="C132" s="12" t="s">
        <v>29</v>
      </c>
      <c r="D132" s="12" t="s">
        <v>29</v>
      </c>
      <c r="E132" s="12" t="s">
        <v>29</v>
      </c>
      <c r="F132" s="12" t="s">
        <v>29</v>
      </c>
      <c r="G132" s="12" t="s">
        <v>29</v>
      </c>
      <c r="H132" s="12">
        <v>0</v>
      </c>
      <c r="I132" s="12">
        <v>0</v>
      </c>
      <c r="J132" s="12" t="s">
        <v>29</v>
      </c>
      <c r="K132" s="12" t="s">
        <v>29</v>
      </c>
      <c r="L132" s="12" t="s">
        <v>29</v>
      </c>
    </row>
    <row r="133" spans="1:12" x14ac:dyDescent="0.3">
      <c r="A133" s="10" t="s">
        <v>496</v>
      </c>
      <c r="B133" s="10" t="s">
        <v>497</v>
      </c>
      <c r="C133" s="12">
        <v>35</v>
      </c>
      <c r="D133" s="12">
        <v>14</v>
      </c>
      <c r="E133" s="12">
        <v>3</v>
      </c>
      <c r="F133" s="12">
        <v>23</v>
      </c>
      <c r="G133" s="12">
        <v>13</v>
      </c>
      <c r="H133" s="12">
        <v>14</v>
      </c>
      <c r="I133" s="12">
        <v>16</v>
      </c>
      <c r="J133" s="12">
        <v>9</v>
      </c>
      <c r="K133" s="12">
        <v>10</v>
      </c>
      <c r="L133" s="12">
        <v>22</v>
      </c>
    </row>
    <row r="134" spans="1:12" x14ac:dyDescent="0.3">
      <c r="A134" s="10" t="s">
        <v>498</v>
      </c>
      <c r="B134" s="10" t="s">
        <v>499</v>
      </c>
      <c r="C134" s="12" t="s">
        <v>29</v>
      </c>
      <c r="D134" s="12" t="s">
        <v>29</v>
      </c>
      <c r="E134" s="12" t="s">
        <v>29</v>
      </c>
      <c r="F134" s="12" t="s">
        <v>29</v>
      </c>
      <c r="G134" s="12" t="s">
        <v>29</v>
      </c>
      <c r="H134" s="12">
        <v>0</v>
      </c>
      <c r="I134" s="12">
        <v>0</v>
      </c>
      <c r="J134" s="12" t="s">
        <v>29</v>
      </c>
      <c r="K134" s="12" t="s">
        <v>29</v>
      </c>
      <c r="L134" s="12" t="s">
        <v>29</v>
      </c>
    </row>
    <row r="135" spans="1:12" x14ac:dyDescent="0.3">
      <c r="A135" s="10" t="s">
        <v>500</v>
      </c>
      <c r="B135" s="10" t="s">
        <v>501</v>
      </c>
      <c r="C135" s="12">
        <v>5</v>
      </c>
      <c r="D135" s="12">
        <v>6</v>
      </c>
      <c r="E135" s="12">
        <v>4</v>
      </c>
      <c r="F135" s="12">
        <v>4</v>
      </c>
      <c r="G135" s="12">
        <v>8</v>
      </c>
      <c r="H135" s="12">
        <v>6</v>
      </c>
      <c r="I135" s="12">
        <v>2</v>
      </c>
      <c r="J135" s="12">
        <v>40</v>
      </c>
      <c r="K135" s="12">
        <v>26</v>
      </c>
      <c r="L135" s="12">
        <v>8</v>
      </c>
    </row>
    <row r="136" spans="1:12" x14ac:dyDescent="0.3">
      <c r="A136" s="10" t="s">
        <v>502</v>
      </c>
      <c r="B136" s="10" t="s">
        <v>503</v>
      </c>
      <c r="C136" s="12">
        <v>1</v>
      </c>
      <c r="D136" s="12" t="s">
        <v>29</v>
      </c>
      <c r="E136" s="12" t="s">
        <v>29</v>
      </c>
      <c r="F136" s="12">
        <v>0</v>
      </c>
      <c r="G136" s="12">
        <v>0</v>
      </c>
      <c r="H136" s="12">
        <v>0</v>
      </c>
      <c r="I136" s="12">
        <v>0</v>
      </c>
      <c r="J136" s="12" t="s">
        <v>29</v>
      </c>
      <c r="K136" s="12" t="s">
        <v>29</v>
      </c>
      <c r="L136" s="12" t="s">
        <v>29</v>
      </c>
    </row>
    <row r="137" spans="1:12" x14ac:dyDescent="0.3">
      <c r="A137" s="10" t="s">
        <v>504</v>
      </c>
      <c r="B137" s="10" t="s">
        <v>505</v>
      </c>
      <c r="C137" s="12">
        <v>6</v>
      </c>
      <c r="D137" s="12">
        <v>6</v>
      </c>
      <c r="E137" s="12">
        <v>4</v>
      </c>
      <c r="F137" s="12">
        <v>4</v>
      </c>
      <c r="G137" s="12">
        <v>8</v>
      </c>
      <c r="H137" s="12">
        <v>6</v>
      </c>
      <c r="I137" s="12">
        <v>2</v>
      </c>
      <c r="J137" s="12">
        <v>40</v>
      </c>
      <c r="K137" s="12">
        <v>26</v>
      </c>
      <c r="L137" s="12">
        <v>8</v>
      </c>
    </row>
    <row r="138" spans="1:12" x14ac:dyDescent="0.3">
      <c r="A138" s="10" t="s">
        <v>506</v>
      </c>
      <c r="B138" s="10" t="s">
        <v>507</v>
      </c>
      <c r="C138" s="12" t="s">
        <v>29</v>
      </c>
      <c r="D138" s="12" t="s">
        <v>29</v>
      </c>
      <c r="E138" s="12" t="s">
        <v>29</v>
      </c>
      <c r="F138" s="12" t="s">
        <v>29</v>
      </c>
      <c r="G138" s="12" t="s">
        <v>29</v>
      </c>
      <c r="H138" s="12" t="s">
        <v>29</v>
      </c>
      <c r="I138" s="12" t="s">
        <v>29</v>
      </c>
      <c r="J138" s="12" t="s">
        <v>29</v>
      </c>
      <c r="K138" s="12" t="s">
        <v>29</v>
      </c>
      <c r="L138" s="12" t="s">
        <v>29</v>
      </c>
    </row>
    <row r="139" spans="1:12" x14ac:dyDescent="0.3">
      <c r="A139" s="10" t="s">
        <v>508</v>
      </c>
      <c r="B139" s="10" t="s">
        <v>509</v>
      </c>
      <c r="C139" s="12">
        <v>3.5762000000000002E-2</v>
      </c>
      <c r="D139" s="12">
        <v>0.14177500000000001</v>
      </c>
      <c r="E139" s="12">
        <v>0.15790499999999999</v>
      </c>
      <c r="F139" s="12">
        <v>5.6500000000000002E-2</v>
      </c>
      <c r="G139" s="12">
        <v>3.5400000000000001E-2</v>
      </c>
      <c r="H139" s="12">
        <v>0.1051</v>
      </c>
      <c r="I139" s="12">
        <v>1.1350000000000001E-2</v>
      </c>
      <c r="J139" s="12">
        <v>3.2499999999999999E-3</v>
      </c>
      <c r="K139" s="12">
        <v>7.5000000000000002E-4</v>
      </c>
      <c r="L139" s="12" t="s">
        <v>29</v>
      </c>
    </row>
    <row r="140" spans="1:12" x14ac:dyDescent="0.3">
      <c r="A140" s="10" t="s">
        <v>510</v>
      </c>
      <c r="B140" s="10" t="s">
        <v>511</v>
      </c>
      <c r="C140" s="12">
        <v>438</v>
      </c>
      <c r="D140" s="12">
        <v>397</v>
      </c>
      <c r="E140" s="12">
        <v>348</v>
      </c>
      <c r="F140" s="12">
        <v>399</v>
      </c>
      <c r="G140" s="12">
        <v>448</v>
      </c>
      <c r="H140" s="12">
        <v>615</v>
      </c>
      <c r="I140" s="12">
        <v>480</v>
      </c>
      <c r="J140" s="12">
        <v>508</v>
      </c>
      <c r="K140" s="12">
        <v>531</v>
      </c>
      <c r="L140" s="12">
        <v>446</v>
      </c>
    </row>
    <row r="141" spans="1:12" x14ac:dyDescent="0.3">
      <c r="A141" s="10" t="s">
        <v>512</v>
      </c>
      <c r="B141" s="10" t="s">
        <v>513</v>
      </c>
      <c r="C141" s="12">
        <v>510</v>
      </c>
      <c r="D141" s="12">
        <v>709</v>
      </c>
      <c r="E141" s="12">
        <v>656</v>
      </c>
      <c r="F141" s="12">
        <v>957</v>
      </c>
      <c r="G141" s="12">
        <v>623</v>
      </c>
      <c r="H141" s="12">
        <v>407</v>
      </c>
      <c r="I141" s="12">
        <v>615</v>
      </c>
      <c r="J141" s="12">
        <v>491</v>
      </c>
      <c r="K141" s="12">
        <v>1126</v>
      </c>
      <c r="L141" s="12">
        <v>926</v>
      </c>
    </row>
    <row r="142" spans="1:12" x14ac:dyDescent="0.3">
      <c r="A142" s="10" t="s">
        <v>514</v>
      </c>
      <c r="B142" s="10" t="s">
        <v>515</v>
      </c>
      <c r="C142" s="12">
        <v>457</v>
      </c>
      <c r="D142" s="12">
        <v>1267</v>
      </c>
      <c r="E142" s="12">
        <v>878</v>
      </c>
      <c r="F142" s="12">
        <v>275</v>
      </c>
      <c r="G142" s="12">
        <v>409</v>
      </c>
      <c r="H142" s="12">
        <v>391</v>
      </c>
      <c r="I142" s="12">
        <v>354</v>
      </c>
      <c r="J142" s="12">
        <v>1007</v>
      </c>
      <c r="K142" s="12">
        <v>1009</v>
      </c>
      <c r="L142" s="12">
        <v>748</v>
      </c>
    </row>
    <row r="143" spans="1:12" x14ac:dyDescent="0.3">
      <c r="A143" s="10" t="s">
        <v>516</v>
      </c>
      <c r="B143" s="10" t="s">
        <v>517</v>
      </c>
      <c r="C143" s="12">
        <v>2782</v>
      </c>
      <c r="D143" s="12">
        <v>2006</v>
      </c>
      <c r="E143" s="12">
        <v>2471</v>
      </c>
      <c r="F143" s="12">
        <v>1583</v>
      </c>
      <c r="G143" s="12">
        <v>2479</v>
      </c>
      <c r="H143" s="12">
        <v>2376</v>
      </c>
      <c r="I143" s="12">
        <v>2836</v>
      </c>
      <c r="J143" s="12">
        <v>3088</v>
      </c>
      <c r="K143" s="12">
        <v>3802</v>
      </c>
      <c r="L143" s="12">
        <v>3731</v>
      </c>
    </row>
    <row r="144" spans="1:12" x14ac:dyDescent="0.3">
      <c r="A144" s="10" t="s">
        <v>518</v>
      </c>
      <c r="B144" s="10" t="s">
        <v>519</v>
      </c>
      <c r="C144" s="12">
        <v>4187</v>
      </c>
      <c r="D144" s="12">
        <v>4379</v>
      </c>
      <c r="E144" s="12">
        <v>4353</v>
      </c>
      <c r="F144" s="12">
        <v>3214</v>
      </c>
      <c r="G144" s="12">
        <v>3959</v>
      </c>
      <c r="H144" s="12">
        <v>3789</v>
      </c>
      <c r="I144" s="12">
        <v>4285</v>
      </c>
      <c r="J144" s="12">
        <v>5094</v>
      </c>
      <c r="K144" s="12">
        <v>6468</v>
      </c>
      <c r="L144" s="12">
        <v>5851</v>
      </c>
    </row>
    <row r="145" spans="1:12" x14ac:dyDescent="0.3">
      <c r="A145" s="10" t="s">
        <v>520</v>
      </c>
      <c r="B145" s="10" t="s">
        <v>521</v>
      </c>
      <c r="C145" s="12">
        <v>3</v>
      </c>
      <c r="D145" s="12">
        <v>3</v>
      </c>
      <c r="E145" s="12">
        <v>3</v>
      </c>
      <c r="F145" s="12">
        <v>3</v>
      </c>
      <c r="G145" s="12">
        <v>4</v>
      </c>
      <c r="H145" s="12" t="s">
        <v>29</v>
      </c>
      <c r="I145" s="12" t="s">
        <v>29</v>
      </c>
      <c r="J145" s="12" t="s">
        <v>29</v>
      </c>
      <c r="K145" s="12" t="s">
        <v>29</v>
      </c>
      <c r="L145" s="12">
        <v>8</v>
      </c>
    </row>
    <row r="146" spans="1:12" x14ac:dyDescent="0.3">
      <c r="A146" s="10" t="s">
        <v>522</v>
      </c>
      <c r="B146" s="10" t="s">
        <v>523</v>
      </c>
      <c r="C146" s="12">
        <v>3</v>
      </c>
      <c r="D146" s="12">
        <v>3</v>
      </c>
      <c r="E146" s="12">
        <v>3</v>
      </c>
      <c r="F146" s="12">
        <v>3</v>
      </c>
      <c r="G146" s="12">
        <v>3</v>
      </c>
      <c r="H146" s="12" t="s">
        <v>29</v>
      </c>
      <c r="I146" s="12" t="s">
        <v>29</v>
      </c>
      <c r="J146" s="12" t="s">
        <v>29</v>
      </c>
      <c r="K146" s="12" t="s">
        <v>29</v>
      </c>
      <c r="L146" s="12">
        <v>8</v>
      </c>
    </row>
    <row r="147" spans="1:12" x14ac:dyDescent="0.3">
      <c r="A147" s="10" t="s">
        <v>524</v>
      </c>
      <c r="B147" s="10" t="s">
        <v>525</v>
      </c>
      <c r="C147" s="12">
        <v>3</v>
      </c>
      <c r="D147" s="12">
        <v>3</v>
      </c>
      <c r="E147" s="12">
        <v>3</v>
      </c>
      <c r="F147" s="12">
        <v>3</v>
      </c>
      <c r="G147" s="12">
        <v>4</v>
      </c>
      <c r="H147" s="12" t="s">
        <v>29</v>
      </c>
      <c r="I147" s="12" t="s">
        <v>29</v>
      </c>
      <c r="J147" s="12" t="s">
        <v>29</v>
      </c>
      <c r="K147" s="12" t="s">
        <v>29</v>
      </c>
      <c r="L147" s="12">
        <v>6</v>
      </c>
    </row>
    <row r="148" spans="1:12" x14ac:dyDescent="0.3">
      <c r="A148" s="10" t="s">
        <v>526</v>
      </c>
      <c r="B148" s="10" t="s">
        <v>527</v>
      </c>
      <c r="C148" s="12">
        <v>3</v>
      </c>
      <c r="D148" s="12">
        <v>3</v>
      </c>
      <c r="E148" s="12">
        <v>4</v>
      </c>
      <c r="F148" s="12">
        <v>4</v>
      </c>
      <c r="G148" s="12">
        <v>4</v>
      </c>
      <c r="H148" s="12" t="s">
        <v>29</v>
      </c>
      <c r="I148" s="12" t="s">
        <v>29</v>
      </c>
      <c r="J148" s="12" t="s">
        <v>29</v>
      </c>
      <c r="K148" s="12" t="s">
        <v>29</v>
      </c>
      <c r="L148" s="12">
        <v>4</v>
      </c>
    </row>
    <row r="149" spans="1:12" x14ac:dyDescent="0.3">
      <c r="A149" s="10" t="s">
        <v>528</v>
      </c>
      <c r="B149" s="10" t="s">
        <v>529</v>
      </c>
      <c r="C149" s="12">
        <v>3</v>
      </c>
      <c r="D149" s="12">
        <v>4</v>
      </c>
      <c r="E149" s="12">
        <v>4</v>
      </c>
      <c r="F149" s="12">
        <v>4</v>
      </c>
      <c r="G149" s="12">
        <v>4</v>
      </c>
      <c r="H149" s="12" t="s">
        <v>29</v>
      </c>
      <c r="I149" s="12" t="s">
        <v>29</v>
      </c>
      <c r="J149" s="12" t="s">
        <v>29</v>
      </c>
      <c r="K149" s="12" t="s">
        <v>29</v>
      </c>
      <c r="L149" s="12">
        <v>2</v>
      </c>
    </row>
    <row r="150" spans="1:12" x14ac:dyDescent="0.3">
      <c r="A150" s="10" t="s">
        <v>530</v>
      </c>
      <c r="B150" s="10" t="s">
        <v>531</v>
      </c>
      <c r="C150" s="12">
        <v>37</v>
      </c>
      <c r="D150" s="12">
        <v>39</v>
      </c>
      <c r="E150" s="12">
        <v>35</v>
      </c>
      <c r="F150" s="12">
        <v>32</v>
      </c>
      <c r="G150" s="12">
        <v>28</v>
      </c>
      <c r="H150" s="12" t="s">
        <v>29</v>
      </c>
      <c r="I150" s="12" t="s">
        <v>29</v>
      </c>
      <c r="J150" s="12" t="s">
        <v>29</v>
      </c>
      <c r="K150" s="12" t="s">
        <v>29</v>
      </c>
      <c r="L150" s="12">
        <v>1</v>
      </c>
    </row>
    <row r="151" spans="1:12" x14ac:dyDescent="0.3">
      <c r="A151" s="10" t="s">
        <v>532</v>
      </c>
      <c r="B151" s="10" t="s">
        <v>533</v>
      </c>
      <c r="C151" s="12">
        <v>52</v>
      </c>
      <c r="D151" s="12">
        <v>55</v>
      </c>
      <c r="E151" s="12" t="s">
        <v>29</v>
      </c>
      <c r="F151" s="12">
        <v>49</v>
      </c>
      <c r="G151" s="12">
        <v>47</v>
      </c>
      <c r="H151" s="12" t="s">
        <v>29</v>
      </c>
      <c r="I151" s="12" t="s">
        <v>29</v>
      </c>
      <c r="J151" s="12" t="s">
        <v>29</v>
      </c>
      <c r="K151" s="12" t="s">
        <v>29</v>
      </c>
      <c r="L151" s="12">
        <v>29</v>
      </c>
    </row>
    <row r="152" spans="1:12" x14ac:dyDescent="0.3">
      <c r="A152" s="10" t="s">
        <v>534</v>
      </c>
      <c r="B152" s="10" t="s">
        <v>535</v>
      </c>
      <c r="C152" s="12" t="s">
        <v>29</v>
      </c>
      <c r="D152" s="12" t="s">
        <v>29</v>
      </c>
      <c r="E152" s="12" t="s">
        <v>29</v>
      </c>
      <c r="F152" s="12" t="s">
        <v>29</v>
      </c>
      <c r="G152" s="12" t="s">
        <v>29</v>
      </c>
      <c r="H152" s="12" t="s">
        <v>29</v>
      </c>
      <c r="I152" s="12" t="s">
        <v>29</v>
      </c>
      <c r="J152" s="12" t="s">
        <v>29</v>
      </c>
      <c r="K152" s="12" t="s">
        <v>29</v>
      </c>
      <c r="L152" s="12">
        <v>204</v>
      </c>
    </row>
    <row r="153" spans="1:12" x14ac:dyDescent="0.3">
      <c r="A153" s="10" t="s">
        <v>536</v>
      </c>
      <c r="B153" s="10" t="s">
        <v>537</v>
      </c>
      <c r="C153" s="14" t="s">
        <v>29</v>
      </c>
      <c r="D153" s="14" t="s">
        <v>29</v>
      </c>
      <c r="E153" s="14">
        <v>15.27</v>
      </c>
      <c r="F153" s="14">
        <v>18.940000000000001</v>
      </c>
      <c r="G153" s="14">
        <v>19.05</v>
      </c>
      <c r="H153" s="14" t="s">
        <v>29</v>
      </c>
      <c r="I153" s="14" t="s">
        <v>29</v>
      </c>
      <c r="J153" s="14" t="s">
        <v>29</v>
      </c>
      <c r="K153" s="14" t="s">
        <v>29</v>
      </c>
      <c r="L153" s="14" t="s">
        <v>29</v>
      </c>
    </row>
    <row r="154" spans="1:12" x14ac:dyDescent="0.3">
      <c r="A154" s="10" t="s">
        <v>538</v>
      </c>
      <c r="B154" s="10" t="s">
        <v>539</v>
      </c>
      <c r="C154" s="14">
        <v>0.8</v>
      </c>
      <c r="D154" s="14">
        <v>0.3</v>
      </c>
      <c r="E154" s="14">
        <v>1.1000000000000001</v>
      </c>
      <c r="F154" s="14">
        <v>1.1000000000000001</v>
      </c>
      <c r="G154" s="14">
        <v>1.9</v>
      </c>
      <c r="H154" s="14" t="s">
        <v>29</v>
      </c>
      <c r="I154" s="14" t="s">
        <v>29</v>
      </c>
      <c r="J154" s="14" t="s">
        <v>29</v>
      </c>
      <c r="K154" s="14" t="s">
        <v>29</v>
      </c>
      <c r="L154" s="14" t="s">
        <v>29</v>
      </c>
    </row>
    <row r="155" spans="1:12" x14ac:dyDescent="0.3">
      <c r="A155" s="10" t="s">
        <v>540</v>
      </c>
      <c r="B155" s="10" t="s">
        <v>541</v>
      </c>
      <c r="C155" s="14">
        <v>2</v>
      </c>
      <c r="D155" s="14">
        <v>2.2599999999999998</v>
      </c>
      <c r="E155" s="14">
        <v>6.26</v>
      </c>
      <c r="F155" s="14">
        <v>6.26</v>
      </c>
      <c r="G155" s="14">
        <v>6.25</v>
      </c>
      <c r="H155" s="14" t="s">
        <v>29</v>
      </c>
      <c r="I155" s="14" t="s">
        <v>29</v>
      </c>
      <c r="J155" s="14" t="s">
        <v>29</v>
      </c>
      <c r="K155" s="14" t="s">
        <v>29</v>
      </c>
      <c r="L155" s="14" t="s">
        <v>29</v>
      </c>
    </row>
    <row r="156" spans="1:12" x14ac:dyDescent="0.3">
      <c r="A156" s="10" t="s">
        <v>542</v>
      </c>
      <c r="B156" s="10" t="s">
        <v>543</v>
      </c>
      <c r="C156" s="14">
        <v>54</v>
      </c>
      <c r="D156" s="14">
        <v>40.6</v>
      </c>
      <c r="E156" s="14">
        <v>45.8</v>
      </c>
      <c r="F156" s="14">
        <v>45.3</v>
      </c>
      <c r="G156" s="14">
        <v>50.9</v>
      </c>
      <c r="H156" s="14" t="s">
        <v>29</v>
      </c>
      <c r="I156" s="14" t="s">
        <v>29</v>
      </c>
      <c r="J156" s="14" t="s">
        <v>29</v>
      </c>
      <c r="K156" s="14" t="s">
        <v>29</v>
      </c>
      <c r="L156" s="14" t="s">
        <v>29</v>
      </c>
    </row>
    <row r="157" spans="1:12" x14ac:dyDescent="0.3">
      <c r="A157" s="10" t="s">
        <v>544</v>
      </c>
      <c r="B157" s="10" t="s">
        <v>545</v>
      </c>
      <c r="C157" s="14" t="s">
        <v>29</v>
      </c>
      <c r="D157" s="14" t="s">
        <v>29</v>
      </c>
      <c r="E157" s="14" t="s">
        <v>29</v>
      </c>
      <c r="F157" s="14">
        <v>0</v>
      </c>
      <c r="G157" s="14">
        <v>0</v>
      </c>
      <c r="H157" s="14" t="s">
        <v>29</v>
      </c>
      <c r="I157" s="14" t="s">
        <v>29</v>
      </c>
      <c r="J157" s="14" t="s">
        <v>29</v>
      </c>
      <c r="K157" s="14" t="s">
        <v>29</v>
      </c>
      <c r="L157" s="14" t="s">
        <v>29</v>
      </c>
    </row>
    <row r="158" spans="1:12" x14ac:dyDescent="0.3">
      <c r="A158" s="10" t="s">
        <v>546</v>
      </c>
      <c r="B158" s="10" t="s">
        <v>547</v>
      </c>
      <c r="C158" s="14">
        <v>28.26</v>
      </c>
      <c r="D158" s="14">
        <v>27.07</v>
      </c>
      <c r="E158" s="14">
        <v>27.21</v>
      </c>
      <c r="F158" s="14">
        <v>26.75</v>
      </c>
      <c r="G158" s="14">
        <v>28.18</v>
      </c>
      <c r="H158" s="14">
        <v>29.2</v>
      </c>
      <c r="I158" s="14">
        <v>34.14</v>
      </c>
      <c r="J158" s="14">
        <v>37.1</v>
      </c>
      <c r="K158" s="14">
        <v>37.18</v>
      </c>
      <c r="L158" s="14">
        <v>37.79</v>
      </c>
    </row>
    <row r="159" spans="1:12" x14ac:dyDescent="0.3">
      <c r="A159" s="10" t="s">
        <v>548</v>
      </c>
      <c r="B159" s="10" t="s">
        <v>549</v>
      </c>
      <c r="C159" s="14">
        <v>25.06</v>
      </c>
      <c r="D159" s="14">
        <v>26.26</v>
      </c>
      <c r="E159" s="14">
        <v>27.78</v>
      </c>
      <c r="F159" s="14">
        <v>29.55</v>
      </c>
      <c r="G159" s="14">
        <v>31.04</v>
      </c>
      <c r="H159" s="14">
        <v>31.09</v>
      </c>
      <c r="I159" s="14">
        <v>35.14</v>
      </c>
      <c r="J159" s="14">
        <v>37.17</v>
      </c>
      <c r="K159" s="14">
        <v>37.18</v>
      </c>
      <c r="L159" s="14">
        <v>37.79</v>
      </c>
    </row>
    <row r="160" spans="1:12" x14ac:dyDescent="0.3">
      <c r="A160" s="10" t="s">
        <v>550</v>
      </c>
      <c r="B160" s="10" t="s">
        <v>551</v>
      </c>
      <c r="C160" s="12">
        <v>2.2330329999999998</v>
      </c>
      <c r="D160" s="12">
        <v>2.1987610000000002</v>
      </c>
      <c r="E160" s="12">
        <v>2.0628030000000002</v>
      </c>
      <c r="F160" s="12">
        <v>1.9391449999999999</v>
      </c>
      <c r="G160" s="12">
        <v>1.9346950000000001</v>
      </c>
      <c r="H160" s="12">
        <v>1.5528200000000001</v>
      </c>
      <c r="I160" s="12">
        <v>0.77442500000000003</v>
      </c>
      <c r="J160" s="12">
        <v>0.45215</v>
      </c>
      <c r="K160" s="12">
        <v>0.478875</v>
      </c>
      <c r="L160" s="12">
        <v>0.4148</v>
      </c>
    </row>
    <row r="161" spans="1:12" x14ac:dyDescent="0.3">
      <c r="A161" s="10" t="s">
        <v>552</v>
      </c>
      <c r="B161" s="10" t="s">
        <v>553</v>
      </c>
      <c r="C161" s="12" t="s">
        <v>29</v>
      </c>
      <c r="D161" s="12" t="s">
        <v>29</v>
      </c>
      <c r="E161" s="12" t="s">
        <v>29</v>
      </c>
      <c r="F161" s="12" t="s">
        <v>29</v>
      </c>
      <c r="G161" s="12" t="s">
        <v>29</v>
      </c>
      <c r="H161" s="12" t="s">
        <v>29</v>
      </c>
      <c r="I161" s="12" t="s">
        <v>29</v>
      </c>
      <c r="J161" s="12" t="s">
        <v>29</v>
      </c>
      <c r="K161" s="12" t="s">
        <v>29</v>
      </c>
      <c r="L161" s="12">
        <v>3</v>
      </c>
    </row>
    <row r="162" spans="1:12" x14ac:dyDescent="0.3">
      <c r="A162" s="10" t="s">
        <v>554</v>
      </c>
      <c r="B162" s="10" t="s">
        <v>555</v>
      </c>
      <c r="C162" s="12">
        <v>174</v>
      </c>
      <c r="D162" s="12">
        <v>187</v>
      </c>
      <c r="E162" s="12" t="s">
        <v>29</v>
      </c>
      <c r="F162" s="12" t="s">
        <v>29</v>
      </c>
      <c r="G162" s="12" t="s">
        <v>29</v>
      </c>
      <c r="H162" s="12" t="s">
        <v>29</v>
      </c>
      <c r="I162" s="12" t="s">
        <v>29</v>
      </c>
      <c r="J162" s="12" t="s">
        <v>29</v>
      </c>
      <c r="K162" s="12" t="s">
        <v>29</v>
      </c>
      <c r="L162" s="12" t="s">
        <v>29</v>
      </c>
    </row>
    <row r="163" spans="1:12" x14ac:dyDescent="0.3">
      <c r="A163" s="10" t="s">
        <v>556</v>
      </c>
      <c r="B163" s="10" t="s">
        <v>557</v>
      </c>
      <c r="C163" s="12" t="s">
        <v>29</v>
      </c>
      <c r="D163" s="12" t="s">
        <v>29</v>
      </c>
      <c r="E163" s="12">
        <v>10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</row>
    <row r="164" spans="1:12" x14ac:dyDescent="0.3">
      <c r="A164" s="10" t="s">
        <v>558</v>
      </c>
      <c r="B164" s="10" t="s">
        <v>559</v>
      </c>
      <c r="C164" s="12" t="s">
        <v>29</v>
      </c>
      <c r="D164" s="12" t="s">
        <v>29</v>
      </c>
      <c r="E164" s="12" t="s">
        <v>29</v>
      </c>
      <c r="F164" s="12" t="s">
        <v>29</v>
      </c>
      <c r="G164" s="12">
        <v>7.7</v>
      </c>
      <c r="H164" s="12">
        <v>4.6060040000000004</v>
      </c>
      <c r="I164" s="12">
        <v>9.8325650000000007</v>
      </c>
      <c r="J164" s="12">
        <v>7.493976</v>
      </c>
      <c r="K164" s="12">
        <v>4.5817259999999997</v>
      </c>
      <c r="L164" s="12">
        <v>3.5817260000000002</v>
      </c>
    </row>
    <row r="165" spans="1:12" x14ac:dyDescent="0.3">
      <c r="A165" s="10" t="s">
        <v>560</v>
      </c>
      <c r="B165" s="10" t="s">
        <v>561</v>
      </c>
      <c r="C165" s="12" t="s">
        <v>29</v>
      </c>
      <c r="D165" s="12" t="s">
        <v>29</v>
      </c>
      <c r="E165" s="12">
        <v>2</v>
      </c>
      <c r="F165" s="12">
        <v>22</v>
      </c>
      <c r="G165" s="12">
        <v>12</v>
      </c>
      <c r="H165" s="12" t="s">
        <v>29</v>
      </c>
      <c r="I165" s="12" t="s">
        <v>29</v>
      </c>
      <c r="J165" s="12" t="s">
        <v>29</v>
      </c>
      <c r="K165" s="12" t="s">
        <v>29</v>
      </c>
      <c r="L165" s="12" t="s">
        <v>29</v>
      </c>
    </row>
    <row r="166" spans="1:12" x14ac:dyDescent="0.3">
      <c r="A166" s="10" t="s">
        <v>562</v>
      </c>
      <c r="B166" s="10" t="s">
        <v>563</v>
      </c>
      <c r="C166" s="12" t="s">
        <v>29</v>
      </c>
      <c r="D166" s="12" t="s">
        <v>29</v>
      </c>
      <c r="E166" s="12" t="s">
        <v>29</v>
      </c>
      <c r="F166" s="12" t="s">
        <v>29</v>
      </c>
      <c r="G166" s="12" t="s">
        <v>29</v>
      </c>
      <c r="H166" s="12">
        <v>0</v>
      </c>
      <c r="I166" s="12">
        <v>0</v>
      </c>
      <c r="J166" s="12" t="s">
        <v>29</v>
      </c>
      <c r="K166" s="12" t="s">
        <v>29</v>
      </c>
      <c r="L166" s="12" t="s">
        <v>29</v>
      </c>
    </row>
    <row r="167" spans="1:12" x14ac:dyDescent="0.3">
      <c r="A167" s="10" t="s">
        <v>564</v>
      </c>
      <c r="B167" s="10" t="s">
        <v>565</v>
      </c>
      <c r="C167" s="12" t="s">
        <v>29</v>
      </c>
      <c r="D167" s="12" t="s">
        <v>29</v>
      </c>
      <c r="E167" s="12">
        <v>1</v>
      </c>
      <c r="F167" s="12">
        <v>1</v>
      </c>
      <c r="G167" s="12">
        <v>1</v>
      </c>
      <c r="H167" s="12">
        <v>14</v>
      </c>
      <c r="I167" s="12">
        <v>16</v>
      </c>
      <c r="J167" s="12">
        <v>9</v>
      </c>
      <c r="K167" s="12">
        <v>10</v>
      </c>
      <c r="L167" s="12">
        <v>22</v>
      </c>
    </row>
    <row r="168" spans="1:12" x14ac:dyDescent="0.3">
      <c r="A168" s="10" t="s">
        <v>566</v>
      </c>
      <c r="B168" s="10" t="s">
        <v>567</v>
      </c>
      <c r="C168" s="12" t="s">
        <v>29</v>
      </c>
      <c r="D168" s="12" t="s">
        <v>29</v>
      </c>
      <c r="E168" s="12" t="s">
        <v>29</v>
      </c>
      <c r="F168" s="12" t="s">
        <v>29</v>
      </c>
      <c r="G168" s="12" t="s">
        <v>29</v>
      </c>
      <c r="H168" s="12">
        <v>0</v>
      </c>
      <c r="I168" s="12">
        <v>0</v>
      </c>
      <c r="J168" s="12" t="s">
        <v>29</v>
      </c>
      <c r="K168" s="12" t="s">
        <v>29</v>
      </c>
      <c r="L168" s="12" t="s">
        <v>29</v>
      </c>
    </row>
    <row r="169" spans="1:12" x14ac:dyDescent="0.3">
      <c r="A169" s="10" t="s">
        <v>568</v>
      </c>
      <c r="B169" s="10" t="s">
        <v>569</v>
      </c>
      <c r="C169" s="12" t="s">
        <v>29</v>
      </c>
      <c r="D169" s="12" t="s">
        <v>29</v>
      </c>
      <c r="E169" s="12" t="s">
        <v>29</v>
      </c>
      <c r="F169" s="12" t="s">
        <v>29</v>
      </c>
      <c r="G169" s="12" t="s">
        <v>29</v>
      </c>
      <c r="H169" s="12">
        <v>14</v>
      </c>
      <c r="I169" s="12">
        <v>16</v>
      </c>
      <c r="J169" s="12">
        <v>9</v>
      </c>
      <c r="K169" s="12">
        <v>10</v>
      </c>
      <c r="L169" s="12">
        <v>22</v>
      </c>
    </row>
    <row r="170" spans="1:12" x14ac:dyDescent="0.3">
      <c r="A170" s="10" t="s">
        <v>570</v>
      </c>
      <c r="B170" s="10" t="s">
        <v>571</v>
      </c>
      <c r="C170" s="12" t="s">
        <v>29</v>
      </c>
      <c r="D170" s="12" t="s">
        <v>29</v>
      </c>
      <c r="E170" s="12" t="s">
        <v>29</v>
      </c>
      <c r="F170" s="12" t="s">
        <v>29</v>
      </c>
      <c r="G170" s="12" t="s">
        <v>29</v>
      </c>
      <c r="H170" s="12">
        <v>0</v>
      </c>
      <c r="I170" s="12">
        <v>0</v>
      </c>
      <c r="J170" s="12" t="s">
        <v>29</v>
      </c>
      <c r="K170" s="12" t="s">
        <v>29</v>
      </c>
      <c r="L170" s="12" t="s">
        <v>29</v>
      </c>
    </row>
    <row r="171" spans="1:12" x14ac:dyDescent="0.3">
      <c r="A171" s="10" t="s">
        <v>572</v>
      </c>
      <c r="B171" s="10" t="s">
        <v>573</v>
      </c>
      <c r="C171" s="12" t="s">
        <v>29</v>
      </c>
      <c r="D171" s="12" t="s">
        <v>29</v>
      </c>
      <c r="E171" s="12" t="s">
        <v>29</v>
      </c>
      <c r="F171" s="12">
        <v>0</v>
      </c>
      <c r="G171" s="12">
        <v>0</v>
      </c>
      <c r="H171" s="12" t="s">
        <v>29</v>
      </c>
      <c r="I171" s="12" t="s">
        <v>29</v>
      </c>
      <c r="J171" s="12" t="s">
        <v>29</v>
      </c>
      <c r="K171" s="12" t="s">
        <v>29</v>
      </c>
      <c r="L171" s="12" t="s">
        <v>29</v>
      </c>
    </row>
    <row r="172" spans="1:12" x14ac:dyDescent="0.3">
      <c r="A172" s="10" t="s">
        <v>574</v>
      </c>
      <c r="B172" s="10" t="s">
        <v>575</v>
      </c>
      <c r="C172" s="12" t="s">
        <v>29</v>
      </c>
      <c r="D172" s="12" t="s">
        <v>29</v>
      </c>
      <c r="E172" s="12">
        <v>4</v>
      </c>
      <c r="F172" s="12">
        <v>4</v>
      </c>
      <c r="G172" s="12">
        <v>8</v>
      </c>
      <c r="H172" s="12">
        <v>6</v>
      </c>
      <c r="I172" s="12">
        <v>2</v>
      </c>
      <c r="J172" s="12">
        <v>40</v>
      </c>
      <c r="K172" s="12">
        <v>26</v>
      </c>
      <c r="L172" s="12">
        <v>8</v>
      </c>
    </row>
    <row r="173" spans="1:12" x14ac:dyDescent="0.3">
      <c r="A173" s="10" t="s">
        <v>576</v>
      </c>
      <c r="B173" s="10" t="s">
        <v>577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>
        <v>0</v>
      </c>
      <c r="I173" s="12">
        <v>0</v>
      </c>
      <c r="J173" s="12" t="s">
        <v>29</v>
      </c>
      <c r="K173" s="12" t="s">
        <v>29</v>
      </c>
      <c r="L173" s="12" t="s">
        <v>29</v>
      </c>
    </row>
    <row r="174" spans="1:12" x14ac:dyDescent="0.3">
      <c r="A174" s="10" t="s">
        <v>578</v>
      </c>
      <c r="B174" s="10" t="s">
        <v>579</v>
      </c>
      <c r="C174" s="12" t="s">
        <v>29</v>
      </c>
      <c r="D174" s="12" t="s">
        <v>29</v>
      </c>
      <c r="E174" s="12">
        <v>4</v>
      </c>
      <c r="F174" s="12">
        <v>4</v>
      </c>
      <c r="G174" s="12">
        <v>8</v>
      </c>
      <c r="H174" s="12">
        <v>6</v>
      </c>
      <c r="I174" s="12">
        <v>2</v>
      </c>
      <c r="J174" s="12" t="s">
        <v>29</v>
      </c>
      <c r="K174" s="12" t="s">
        <v>29</v>
      </c>
      <c r="L174" s="12" t="s">
        <v>29</v>
      </c>
    </row>
    <row r="175" spans="1:12" x14ac:dyDescent="0.3">
      <c r="A175" s="10" t="s">
        <v>580</v>
      </c>
      <c r="B175" s="10" t="s">
        <v>581</v>
      </c>
      <c r="C175" s="12" t="s">
        <v>29</v>
      </c>
      <c r="D175" s="12" t="s">
        <v>29</v>
      </c>
      <c r="E175" s="12" t="s">
        <v>29</v>
      </c>
      <c r="F175" s="12" t="s">
        <v>29</v>
      </c>
      <c r="G175" s="12" t="s">
        <v>29</v>
      </c>
      <c r="H175" s="12" t="s">
        <v>29</v>
      </c>
      <c r="I175" s="12" t="s">
        <v>29</v>
      </c>
      <c r="J175" s="12">
        <v>377</v>
      </c>
      <c r="K175" s="12">
        <v>255</v>
      </c>
      <c r="L175" s="12">
        <v>195</v>
      </c>
    </row>
    <row r="176" spans="1:12" x14ac:dyDescent="0.3">
      <c r="A176" s="10" t="s">
        <v>582</v>
      </c>
      <c r="B176" s="10" t="s">
        <v>583</v>
      </c>
      <c r="C176" s="12">
        <v>3.0024700000000002</v>
      </c>
      <c r="D176" s="12">
        <v>3.3978579999999998</v>
      </c>
      <c r="E176" s="12">
        <v>3.2935449999999999</v>
      </c>
      <c r="F176" s="12">
        <v>3.02522</v>
      </c>
      <c r="G176" s="12">
        <v>2.7487200000000001</v>
      </c>
      <c r="H176" s="12">
        <v>2.7548949999999999</v>
      </c>
      <c r="I176" s="12">
        <v>1.9533199999999999</v>
      </c>
      <c r="J176" s="12">
        <v>0.97540000000000004</v>
      </c>
      <c r="K176" s="12">
        <v>0.51872499999999999</v>
      </c>
      <c r="L176" s="12">
        <v>0.478875</v>
      </c>
    </row>
    <row r="177" spans="1:12" x14ac:dyDescent="0.3">
      <c r="A177" s="10" t="s">
        <v>584</v>
      </c>
      <c r="B177" s="10" t="s">
        <v>585</v>
      </c>
      <c r="C177" s="14" t="s">
        <v>29</v>
      </c>
      <c r="D177" s="14">
        <v>25.08</v>
      </c>
      <c r="E177" s="14" t="s">
        <v>29</v>
      </c>
      <c r="F177" s="14" t="s">
        <v>29</v>
      </c>
      <c r="G177" s="14">
        <v>42.057929999999999</v>
      </c>
      <c r="H177" s="14">
        <v>43.216320000000003</v>
      </c>
      <c r="I177" s="14">
        <v>36.720170000000003</v>
      </c>
      <c r="J177" s="14">
        <v>60.41</v>
      </c>
      <c r="K177" s="14">
        <v>71.989999999999995</v>
      </c>
      <c r="L177" s="14">
        <v>48.98</v>
      </c>
    </row>
    <row r="178" spans="1:12" x14ac:dyDescent="0.3">
      <c r="A178" s="10" t="s">
        <v>586</v>
      </c>
      <c r="B178" s="10" t="s">
        <v>587</v>
      </c>
      <c r="C178" s="12" t="s">
        <v>29</v>
      </c>
      <c r="D178" s="12" t="s">
        <v>29</v>
      </c>
      <c r="E178" s="12">
        <v>1.875065</v>
      </c>
      <c r="F178" s="12">
        <v>1.735824</v>
      </c>
      <c r="G178" s="12">
        <v>1.727741</v>
      </c>
      <c r="H178" s="12">
        <v>1.70749</v>
      </c>
      <c r="I178" s="12">
        <v>1.800557</v>
      </c>
      <c r="J178" s="12">
        <v>1.7521359999999999</v>
      </c>
      <c r="K178" s="12">
        <v>1.479374</v>
      </c>
      <c r="L178" s="12">
        <v>1.515706</v>
      </c>
    </row>
    <row r="179" spans="1:12" x14ac:dyDescent="0.3">
      <c r="A179" s="10" t="s">
        <v>588</v>
      </c>
      <c r="B179" s="10" t="s">
        <v>589</v>
      </c>
      <c r="C179" s="14" t="s">
        <v>29</v>
      </c>
      <c r="D179" s="14" t="s">
        <v>29</v>
      </c>
      <c r="E179" s="14">
        <v>27.14</v>
      </c>
      <c r="F179" s="14">
        <v>32.49</v>
      </c>
      <c r="G179" s="14">
        <v>33.58</v>
      </c>
      <c r="H179" s="14">
        <v>35.369999999999997</v>
      </c>
      <c r="I179" s="14">
        <v>37.78</v>
      </c>
      <c r="J179" s="14">
        <v>42.4</v>
      </c>
      <c r="K179" s="14">
        <v>52.3</v>
      </c>
      <c r="L179" s="14">
        <v>51.7</v>
      </c>
    </row>
    <row r="180" spans="1:12" x14ac:dyDescent="0.3">
      <c r="A180" s="10" t="s">
        <v>590</v>
      </c>
      <c r="B180" s="10" t="s">
        <v>591</v>
      </c>
      <c r="C180" s="12" t="s">
        <v>29</v>
      </c>
      <c r="D180" s="12" t="s">
        <v>29</v>
      </c>
      <c r="E180" s="12" t="s">
        <v>29</v>
      </c>
      <c r="F180" s="12" t="s">
        <v>29</v>
      </c>
      <c r="G180" s="12" t="s">
        <v>29</v>
      </c>
      <c r="H180" s="12" t="s">
        <v>29</v>
      </c>
      <c r="I180" s="12" t="s">
        <v>29</v>
      </c>
      <c r="J180" s="12" t="s">
        <v>29</v>
      </c>
      <c r="K180" s="12" t="s">
        <v>29</v>
      </c>
      <c r="L180" s="12">
        <v>7</v>
      </c>
    </row>
    <row r="181" spans="1:12" x14ac:dyDescent="0.3">
      <c r="A181" s="10" t="s">
        <v>592</v>
      </c>
      <c r="B181" s="10" t="s">
        <v>593</v>
      </c>
      <c r="C181" s="12" t="s">
        <v>29</v>
      </c>
      <c r="D181" s="12" t="s">
        <v>29</v>
      </c>
      <c r="E181" s="12" t="s">
        <v>29</v>
      </c>
      <c r="F181" s="12" t="s">
        <v>29</v>
      </c>
      <c r="G181" s="12" t="s">
        <v>29</v>
      </c>
      <c r="H181" s="12">
        <v>4</v>
      </c>
      <c r="I181" s="12">
        <v>5</v>
      </c>
      <c r="J181" s="12">
        <v>8</v>
      </c>
      <c r="K181" s="12">
        <v>5</v>
      </c>
      <c r="L181" s="12" t="s">
        <v>29</v>
      </c>
    </row>
    <row r="182" spans="1:12" x14ac:dyDescent="0.3">
      <c r="A182" s="10" t="s">
        <v>594</v>
      </c>
      <c r="B182" s="10" t="s">
        <v>595</v>
      </c>
      <c r="C182" s="12" t="s">
        <v>29</v>
      </c>
      <c r="D182" s="12" t="s">
        <v>29</v>
      </c>
      <c r="E182" s="12" t="s">
        <v>29</v>
      </c>
      <c r="F182" s="12" t="s">
        <v>29</v>
      </c>
      <c r="G182" s="12" t="s">
        <v>29</v>
      </c>
      <c r="H182" s="12">
        <v>4</v>
      </c>
      <c r="I182" s="12">
        <v>4</v>
      </c>
      <c r="J182" s="12">
        <v>5</v>
      </c>
      <c r="K182" s="12">
        <v>5</v>
      </c>
      <c r="L182" s="12" t="s">
        <v>29</v>
      </c>
    </row>
    <row r="183" spans="1:12" x14ac:dyDescent="0.3">
      <c r="A183" s="10" t="s">
        <v>596</v>
      </c>
      <c r="B183" s="10" t="s">
        <v>597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>
        <v>4</v>
      </c>
      <c r="I183" s="12">
        <v>5</v>
      </c>
      <c r="J183" s="12">
        <v>5</v>
      </c>
      <c r="K183" s="12">
        <v>4</v>
      </c>
      <c r="L183" s="12" t="s">
        <v>29</v>
      </c>
    </row>
    <row r="184" spans="1:12" x14ac:dyDescent="0.3">
      <c r="A184" s="10" t="s">
        <v>598</v>
      </c>
      <c r="B184" s="10" t="s">
        <v>599</v>
      </c>
      <c r="C184" s="12" t="s">
        <v>29</v>
      </c>
      <c r="D184" s="12" t="s">
        <v>29</v>
      </c>
      <c r="E184" s="12" t="s">
        <v>29</v>
      </c>
      <c r="F184" s="12" t="s">
        <v>29</v>
      </c>
      <c r="G184" s="12" t="s">
        <v>29</v>
      </c>
      <c r="H184" s="12">
        <v>5</v>
      </c>
      <c r="I184" s="12">
        <v>5</v>
      </c>
      <c r="J184" s="12">
        <v>4</v>
      </c>
      <c r="K184" s="12">
        <v>3</v>
      </c>
      <c r="L184" s="12" t="s">
        <v>29</v>
      </c>
    </row>
    <row r="185" spans="1:12" x14ac:dyDescent="0.3">
      <c r="A185" s="10" t="s">
        <v>600</v>
      </c>
      <c r="B185" s="10" t="s">
        <v>601</v>
      </c>
      <c r="C185" s="12" t="s">
        <v>29</v>
      </c>
      <c r="D185" s="12" t="s">
        <v>29</v>
      </c>
      <c r="E185" s="12" t="s">
        <v>29</v>
      </c>
      <c r="F185" s="12" t="s">
        <v>29</v>
      </c>
      <c r="G185" s="12" t="s">
        <v>29</v>
      </c>
      <c r="H185" s="12">
        <v>16</v>
      </c>
      <c r="I185" s="12">
        <v>11</v>
      </c>
      <c r="J185" s="12">
        <v>9</v>
      </c>
      <c r="K185" s="12">
        <v>6</v>
      </c>
      <c r="L185" s="12" t="s">
        <v>29</v>
      </c>
    </row>
    <row r="186" spans="1:12" x14ac:dyDescent="0.3">
      <c r="A186" s="10" t="s">
        <v>602</v>
      </c>
      <c r="B186" s="10" t="s">
        <v>603</v>
      </c>
      <c r="C186" s="12" t="s">
        <v>29</v>
      </c>
      <c r="D186" s="12" t="s">
        <v>29</v>
      </c>
      <c r="E186" s="12" t="s">
        <v>29</v>
      </c>
      <c r="F186" s="12">
        <v>8.6</v>
      </c>
      <c r="G186" s="12">
        <v>7.7</v>
      </c>
      <c r="H186" s="12">
        <v>4.6060040000000004</v>
      </c>
      <c r="I186" s="12">
        <v>9.8325650000000007</v>
      </c>
      <c r="J186" s="12">
        <v>7.493976</v>
      </c>
      <c r="K186" s="12">
        <v>4.5817259999999997</v>
      </c>
      <c r="L186" s="12">
        <v>3.5817260000000002</v>
      </c>
    </row>
    <row r="187" spans="1:12" x14ac:dyDescent="0.3">
      <c r="A187" s="10" t="s">
        <v>604</v>
      </c>
      <c r="B187" s="10" t="s">
        <v>605</v>
      </c>
      <c r="C187" s="12" t="s">
        <v>29</v>
      </c>
      <c r="D187" s="12" t="s">
        <v>29</v>
      </c>
      <c r="E187" s="12" t="s">
        <v>29</v>
      </c>
      <c r="F187" s="12">
        <v>0</v>
      </c>
      <c r="G187" s="12">
        <v>0.9</v>
      </c>
      <c r="H187" s="12">
        <v>3.0939960000000002</v>
      </c>
      <c r="I187" s="12">
        <v>4.7734389999999998</v>
      </c>
      <c r="J187" s="12">
        <v>2.3385889999999998</v>
      </c>
      <c r="K187" s="12">
        <v>2.9122499999999998</v>
      </c>
      <c r="L187" s="12">
        <v>1</v>
      </c>
    </row>
    <row r="188" spans="1:12" x14ac:dyDescent="0.3">
      <c r="A188" s="15" t="s">
        <v>278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D00D-F523-46A1-8401-E92C08D06EA7}">
  <dimension ref="A1:M64"/>
  <sheetViews>
    <sheetView topLeftCell="A46" workbookViewId="0">
      <selection activeCell="A65" sqref="A65"/>
    </sheetView>
  </sheetViews>
  <sheetFormatPr defaultRowHeight="14.4" x14ac:dyDescent="0.3"/>
  <cols>
    <col min="1" max="1" width="57.6640625" bestFit="1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">
      <c r="A6" s="8" t="s">
        <v>606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">
      <c r="A7" s="10" t="s">
        <v>607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0" t="s">
        <v>608</v>
      </c>
      <c r="B8" s="10" t="s">
        <v>609</v>
      </c>
      <c r="C8" s="12">
        <v>940</v>
      </c>
      <c r="D8" s="12">
        <v>281</v>
      </c>
      <c r="E8" s="12">
        <v>-16</v>
      </c>
      <c r="F8" s="12">
        <v>205</v>
      </c>
      <c r="G8" s="12">
        <v>228</v>
      </c>
      <c r="H8" s="12">
        <v>334</v>
      </c>
      <c r="I8" s="12">
        <v>399</v>
      </c>
      <c r="J8" s="12">
        <v>290</v>
      </c>
      <c r="K8" s="12">
        <v>547</v>
      </c>
      <c r="L8" s="12">
        <v>405</v>
      </c>
    </row>
    <row r="9" spans="1:12" x14ac:dyDescent="0.3">
      <c r="A9" s="10" t="s">
        <v>610</v>
      </c>
      <c r="B9" s="10" t="s">
        <v>611</v>
      </c>
      <c r="C9" s="12">
        <v>320</v>
      </c>
      <c r="D9" s="12">
        <v>318</v>
      </c>
      <c r="E9" s="12">
        <v>349</v>
      </c>
      <c r="F9" s="12">
        <v>332</v>
      </c>
      <c r="G9" s="12">
        <v>304</v>
      </c>
      <c r="H9" s="12">
        <v>300</v>
      </c>
      <c r="I9" s="12">
        <v>343</v>
      </c>
      <c r="J9" s="12">
        <v>371</v>
      </c>
      <c r="K9" s="12">
        <v>433</v>
      </c>
      <c r="L9" s="12">
        <v>457</v>
      </c>
    </row>
    <row r="10" spans="1:12" x14ac:dyDescent="0.3">
      <c r="A10" s="10" t="s">
        <v>612</v>
      </c>
      <c r="B10" s="10" t="s">
        <v>613</v>
      </c>
      <c r="C10" s="12">
        <v>-867</v>
      </c>
      <c r="D10" s="12">
        <v>55</v>
      </c>
      <c r="E10" s="12">
        <v>-59</v>
      </c>
      <c r="F10" s="12">
        <v>54</v>
      </c>
      <c r="G10" s="12">
        <v>-15</v>
      </c>
      <c r="H10" s="12">
        <v>64</v>
      </c>
      <c r="I10" s="12">
        <v>136</v>
      </c>
      <c r="J10" s="12">
        <v>183</v>
      </c>
      <c r="K10" s="12">
        <v>141</v>
      </c>
      <c r="L10" s="12">
        <v>118</v>
      </c>
    </row>
    <row r="11" spans="1:12" x14ac:dyDescent="0.3">
      <c r="A11" s="10" t="s">
        <v>614</v>
      </c>
      <c r="B11" s="10" t="s">
        <v>615</v>
      </c>
      <c r="C11" s="12">
        <v>2</v>
      </c>
      <c r="D11" s="12">
        <v>-30</v>
      </c>
      <c r="E11" s="12">
        <v>-17</v>
      </c>
      <c r="F11" s="12">
        <v>-6</v>
      </c>
      <c r="G11" s="12">
        <v>-55</v>
      </c>
      <c r="H11" s="12">
        <v>-2</v>
      </c>
      <c r="I11" s="12" t="s">
        <v>29</v>
      </c>
      <c r="J11" s="12" t="s">
        <v>29</v>
      </c>
      <c r="K11" s="12" t="s">
        <v>29</v>
      </c>
      <c r="L11" s="12" t="s">
        <v>29</v>
      </c>
    </row>
    <row r="12" spans="1:12" x14ac:dyDescent="0.3">
      <c r="A12" s="10" t="s">
        <v>616</v>
      </c>
      <c r="B12" s="10" t="s">
        <v>617</v>
      </c>
      <c r="C12" s="12">
        <v>23</v>
      </c>
      <c r="D12" s="12">
        <v>21</v>
      </c>
      <c r="E12" s="12">
        <v>24</v>
      </c>
      <c r="F12" s="12">
        <v>28</v>
      </c>
      <c r="G12" s="12">
        <v>29</v>
      </c>
      <c r="H12" s="12">
        <v>30</v>
      </c>
      <c r="I12" s="12">
        <v>41</v>
      </c>
      <c r="J12" s="12">
        <v>44</v>
      </c>
      <c r="K12" s="12">
        <v>47</v>
      </c>
      <c r="L12" s="12">
        <v>39</v>
      </c>
    </row>
    <row r="13" spans="1:12" x14ac:dyDescent="0.3">
      <c r="A13" s="10" t="s">
        <v>618</v>
      </c>
      <c r="B13" s="10" t="s">
        <v>619</v>
      </c>
      <c r="C13" s="12">
        <v>-30</v>
      </c>
      <c r="D13" s="12">
        <v>11</v>
      </c>
      <c r="E13" s="12">
        <v>7</v>
      </c>
      <c r="F13" s="12">
        <v>-76</v>
      </c>
      <c r="G13" s="12">
        <v>-10</v>
      </c>
      <c r="H13" s="12">
        <v>-11</v>
      </c>
      <c r="I13" s="12">
        <v>4</v>
      </c>
      <c r="J13" s="12">
        <v>18</v>
      </c>
      <c r="K13" s="12">
        <v>-49</v>
      </c>
      <c r="L13" s="12">
        <v>-28</v>
      </c>
    </row>
    <row r="14" spans="1:12" x14ac:dyDescent="0.3">
      <c r="A14" s="10" t="s">
        <v>620</v>
      </c>
      <c r="B14" s="10" t="s">
        <v>621</v>
      </c>
      <c r="C14" s="12" t="s">
        <v>29</v>
      </c>
      <c r="D14" s="12" t="s">
        <v>29</v>
      </c>
      <c r="E14" s="12">
        <v>-4</v>
      </c>
      <c r="F14" s="12">
        <v>-27</v>
      </c>
      <c r="G14" s="12">
        <v>-29</v>
      </c>
      <c r="H14" s="12">
        <v>150</v>
      </c>
      <c r="I14" s="12">
        <v>5</v>
      </c>
      <c r="J14" s="12">
        <v>-57</v>
      </c>
      <c r="K14" s="12">
        <v>-216</v>
      </c>
      <c r="L14" s="12">
        <v>35</v>
      </c>
    </row>
    <row r="15" spans="1:12" x14ac:dyDescent="0.3">
      <c r="A15" s="10" t="s">
        <v>622</v>
      </c>
      <c r="B15" s="10" t="s">
        <v>623</v>
      </c>
      <c r="C15" s="12" t="s">
        <v>29</v>
      </c>
      <c r="D15" s="12" t="s">
        <v>29</v>
      </c>
      <c r="E15" s="12">
        <v>24</v>
      </c>
      <c r="F15" s="12">
        <v>-77</v>
      </c>
      <c r="G15" s="12">
        <v>-10</v>
      </c>
      <c r="H15" s="12">
        <v>-71</v>
      </c>
      <c r="I15" s="12">
        <v>55</v>
      </c>
      <c r="J15" s="12">
        <v>-66</v>
      </c>
      <c r="K15" s="12">
        <v>39</v>
      </c>
      <c r="L15" s="12">
        <v>19</v>
      </c>
    </row>
    <row r="16" spans="1:12" x14ac:dyDescent="0.3">
      <c r="A16" s="10" t="s">
        <v>624</v>
      </c>
      <c r="B16" s="10" t="s">
        <v>625</v>
      </c>
      <c r="C16" s="12" t="s">
        <v>29</v>
      </c>
      <c r="D16" s="12" t="s">
        <v>29</v>
      </c>
      <c r="E16" s="12">
        <v>23</v>
      </c>
      <c r="F16" s="12">
        <v>46</v>
      </c>
      <c r="G16" s="12">
        <v>3</v>
      </c>
      <c r="H16" s="12">
        <v>28</v>
      </c>
      <c r="I16" s="12">
        <v>25</v>
      </c>
      <c r="J16" s="12">
        <v>187</v>
      </c>
      <c r="K16" s="12">
        <v>-89</v>
      </c>
      <c r="L16" s="12">
        <v>-11</v>
      </c>
    </row>
    <row r="17" spans="1:12" x14ac:dyDescent="0.3">
      <c r="A17" s="10" t="s">
        <v>626</v>
      </c>
      <c r="B17" s="10" t="s">
        <v>627</v>
      </c>
      <c r="C17" s="12" t="s">
        <v>29</v>
      </c>
      <c r="D17" s="12" t="s">
        <v>29</v>
      </c>
      <c r="E17" s="12">
        <v>-39</v>
      </c>
      <c r="F17" s="12">
        <v>4</v>
      </c>
      <c r="G17" s="12">
        <v>-3</v>
      </c>
      <c r="H17" s="12">
        <v>-19</v>
      </c>
      <c r="I17" s="12">
        <v>-4</v>
      </c>
      <c r="J17" s="12">
        <v>-10</v>
      </c>
      <c r="K17" s="12">
        <v>7</v>
      </c>
      <c r="L17" s="12">
        <v>-10</v>
      </c>
    </row>
    <row r="18" spans="1:12" x14ac:dyDescent="0.3">
      <c r="A18" s="10" t="s">
        <v>628</v>
      </c>
      <c r="B18" s="10" t="s">
        <v>629</v>
      </c>
      <c r="C18" s="12">
        <v>117</v>
      </c>
      <c r="D18" s="12" t="s">
        <v>29</v>
      </c>
      <c r="E18" s="12" t="s">
        <v>29</v>
      </c>
      <c r="F18" s="12">
        <v>0</v>
      </c>
      <c r="G18" s="12" t="s">
        <v>29</v>
      </c>
      <c r="H18" s="12" t="s">
        <v>29</v>
      </c>
      <c r="I18" s="12" t="s">
        <v>29</v>
      </c>
      <c r="J18" s="12" t="s">
        <v>29</v>
      </c>
      <c r="K18" s="12" t="s">
        <v>29</v>
      </c>
      <c r="L18" s="12" t="s">
        <v>29</v>
      </c>
    </row>
    <row r="19" spans="1:12" x14ac:dyDescent="0.3">
      <c r="A19" s="10" t="s">
        <v>630</v>
      </c>
      <c r="B19" s="10" t="s">
        <v>631</v>
      </c>
      <c r="C19" s="12">
        <v>-32</v>
      </c>
      <c r="D19" s="12">
        <v>-105</v>
      </c>
      <c r="E19" s="12">
        <v>-36</v>
      </c>
      <c r="F19" s="12">
        <v>-38</v>
      </c>
      <c r="G19" s="12">
        <v>-56</v>
      </c>
      <c r="H19" s="12">
        <v>-65</v>
      </c>
      <c r="I19" s="12">
        <v>-70</v>
      </c>
      <c r="J19" s="12">
        <v>-16</v>
      </c>
      <c r="K19" s="12">
        <v>-59</v>
      </c>
      <c r="L19" s="12">
        <v>-16</v>
      </c>
    </row>
    <row r="20" spans="1:12" x14ac:dyDescent="0.3">
      <c r="A20" s="16" t="s">
        <v>632</v>
      </c>
      <c r="B20" s="16" t="s">
        <v>633</v>
      </c>
      <c r="C20" s="17">
        <v>488</v>
      </c>
      <c r="D20" s="17">
        <v>289</v>
      </c>
      <c r="E20" s="17">
        <v>330</v>
      </c>
      <c r="F20" s="17">
        <v>407</v>
      </c>
      <c r="G20" s="17">
        <v>452</v>
      </c>
      <c r="H20" s="17">
        <v>742</v>
      </c>
      <c r="I20" s="17">
        <v>943</v>
      </c>
      <c r="J20" s="17">
        <v>1016</v>
      </c>
      <c r="K20" s="17">
        <v>803</v>
      </c>
      <c r="L20" s="17">
        <v>1037</v>
      </c>
    </row>
    <row r="21" spans="1:12" x14ac:dyDescent="0.3">
      <c r="A21" s="10" t="s">
        <v>634</v>
      </c>
      <c r="B21" s="10" t="s">
        <v>635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</row>
    <row r="22" spans="1:12" x14ac:dyDescent="0.3">
      <c r="A22" s="10" t="s">
        <v>636</v>
      </c>
      <c r="B22" s="10" t="s">
        <v>637</v>
      </c>
      <c r="C22" s="12" t="s">
        <v>29</v>
      </c>
      <c r="D22" s="12" t="s">
        <v>29</v>
      </c>
      <c r="E22" s="12" t="s">
        <v>29</v>
      </c>
      <c r="F22" s="12">
        <v>-38</v>
      </c>
      <c r="G22" s="12">
        <v>20</v>
      </c>
      <c r="H22" s="12">
        <v>9</v>
      </c>
      <c r="I22" s="12">
        <v>8</v>
      </c>
      <c r="J22" s="12">
        <v>1</v>
      </c>
      <c r="K22" s="12">
        <v>2</v>
      </c>
      <c r="L22" s="12">
        <v>-3</v>
      </c>
    </row>
    <row r="23" spans="1:12" x14ac:dyDescent="0.3">
      <c r="A23" s="10" t="s">
        <v>638</v>
      </c>
      <c r="B23" s="10" t="s">
        <v>639</v>
      </c>
      <c r="C23" s="12">
        <v>15</v>
      </c>
      <c r="D23" s="12">
        <v>-262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2" t="s">
        <v>29</v>
      </c>
    </row>
    <row r="24" spans="1:12" x14ac:dyDescent="0.3">
      <c r="A24" s="10" t="s">
        <v>640</v>
      </c>
      <c r="B24" s="10" t="s">
        <v>641</v>
      </c>
      <c r="C24" s="12" t="s">
        <v>29</v>
      </c>
      <c r="D24" s="12" t="s">
        <v>29</v>
      </c>
      <c r="E24" s="12">
        <v>74</v>
      </c>
      <c r="F24" s="12">
        <v>0</v>
      </c>
      <c r="G24" s="12">
        <v>46</v>
      </c>
      <c r="H24" s="12">
        <v>-5</v>
      </c>
      <c r="I24" s="12">
        <v>1</v>
      </c>
      <c r="J24" s="12">
        <v>71</v>
      </c>
      <c r="K24" s="12">
        <v>0</v>
      </c>
      <c r="L24" s="12">
        <v>32</v>
      </c>
    </row>
    <row r="25" spans="1:12" x14ac:dyDescent="0.3">
      <c r="A25" s="10" t="s">
        <v>642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0" t="s">
        <v>643</v>
      </c>
      <c r="B26" s="10" t="s">
        <v>644</v>
      </c>
      <c r="C26" s="12">
        <v>65</v>
      </c>
      <c r="D26" s="12">
        <v>81</v>
      </c>
      <c r="E26" s="12" t="s">
        <v>29</v>
      </c>
      <c r="F26" s="12">
        <v>16</v>
      </c>
      <c r="G26" s="12">
        <v>112</v>
      </c>
      <c r="H26" s="12">
        <v>28</v>
      </c>
      <c r="I26" s="12">
        <v>0</v>
      </c>
      <c r="J26" s="12">
        <v>3</v>
      </c>
      <c r="K26" s="12">
        <v>27</v>
      </c>
      <c r="L26" s="12">
        <v>22</v>
      </c>
    </row>
    <row r="27" spans="1:12" x14ac:dyDescent="0.3">
      <c r="A27" s="10" t="s">
        <v>645</v>
      </c>
      <c r="B27" s="10" t="s">
        <v>646</v>
      </c>
      <c r="C27" s="12">
        <v>-314</v>
      </c>
      <c r="D27" s="12">
        <v>-442</v>
      </c>
      <c r="E27" s="12">
        <v>-332</v>
      </c>
      <c r="F27" s="12">
        <v>-335</v>
      </c>
      <c r="G27" s="12">
        <v>-402</v>
      </c>
      <c r="H27" s="12">
        <v>-401</v>
      </c>
      <c r="I27" s="12">
        <v>-373</v>
      </c>
      <c r="J27" s="12">
        <v>-337</v>
      </c>
      <c r="K27" s="12">
        <v>-537</v>
      </c>
      <c r="L27" s="12">
        <v>-447</v>
      </c>
    </row>
    <row r="28" spans="1:12" x14ac:dyDescent="0.3">
      <c r="A28" s="10" t="s">
        <v>647</v>
      </c>
      <c r="B28" s="10" t="s">
        <v>648</v>
      </c>
      <c r="C28" s="12" t="s">
        <v>29</v>
      </c>
      <c r="D28" s="12">
        <v>-84</v>
      </c>
      <c r="E28" s="12">
        <v>20</v>
      </c>
      <c r="F28" s="12">
        <v>92</v>
      </c>
      <c r="G28" s="12">
        <v>5</v>
      </c>
      <c r="H28" s="12">
        <v>4</v>
      </c>
      <c r="I28" s="12">
        <v>10</v>
      </c>
      <c r="J28" s="12">
        <v>3</v>
      </c>
      <c r="K28" s="12">
        <v>64</v>
      </c>
      <c r="L28" s="12">
        <v>31</v>
      </c>
    </row>
    <row r="29" spans="1:12" x14ac:dyDescent="0.3">
      <c r="A29" s="10" t="s">
        <v>649</v>
      </c>
      <c r="B29" s="10" t="s">
        <v>650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2" t="s">
        <v>29</v>
      </c>
    </row>
    <row r="30" spans="1:12" x14ac:dyDescent="0.3">
      <c r="A30" s="10" t="s">
        <v>651</v>
      </c>
      <c r="B30" s="10" t="s">
        <v>652</v>
      </c>
      <c r="C30" s="12" t="s">
        <v>29</v>
      </c>
      <c r="D30" s="12" t="s">
        <v>29</v>
      </c>
      <c r="E30" s="12">
        <v>59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  <c r="K30" s="12" t="s">
        <v>29</v>
      </c>
      <c r="L30" s="12" t="s">
        <v>29</v>
      </c>
    </row>
    <row r="31" spans="1:12" x14ac:dyDescent="0.3">
      <c r="A31" s="10" t="s">
        <v>653</v>
      </c>
      <c r="B31" s="10" t="s">
        <v>654</v>
      </c>
      <c r="C31" s="12" t="s">
        <v>29</v>
      </c>
      <c r="D31" s="12" t="s">
        <v>29</v>
      </c>
      <c r="E31" s="12" t="s">
        <v>29</v>
      </c>
      <c r="F31" s="12">
        <v>-62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</row>
    <row r="32" spans="1:12" x14ac:dyDescent="0.3">
      <c r="A32" s="10" t="s">
        <v>655</v>
      </c>
      <c r="B32" s="10" t="s">
        <v>656</v>
      </c>
      <c r="C32" s="12" t="s">
        <v>29</v>
      </c>
      <c r="D32" s="12" t="s">
        <v>29</v>
      </c>
      <c r="E32" s="12" t="s">
        <v>29</v>
      </c>
      <c r="F32" s="12" t="s">
        <v>29</v>
      </c>
      <c r="G32" s="12">
        <v>-12</v>
      </c>
      <c r="H32" s="12">
        <v>0</v>
      </c>
      <c r="I32" s="12">
        <v>-452</v>
      </c>
      <c r="J32" s="12">
        <v>-570</v>
      </c>
      <c r="K32" s="12">
        <v>-1143</v>
      </c>
      <c r="L32" s="12">
        <v>0</v>
      </c>
    </row>
    <row r="33" spans="1:12" x14ac:dyDescent="0.3">
      <c r="A33" s="10" t="s">
        <v>657</v>
      </c>
      <c r="B33" s="10" t="s">
        <v>658</v>
      </c>
      <c r="C33" s="12" t="s">
        <v>29</v>
      </c>
      <c r="D33" s="12" t="s">
        <v>29</v>
      </c>
      <c r="E33" s="12" t="s">
        <v>29</v>
      </c>
      <c r="F33" s="12">
        <v>-18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</row>
    <row r="34" spans="1:12" x14ac:dyDescent="0.3">
      <c r="A34" s="8" t="s">
        <v>659</v>
      </c>
      <c r="B34" s="8" t="s">
        <v>660</v>
      </c>
      <c r="C34" s="13">
        <v>-249</v>
      </c>
      <c r="D34" s="13">
        <v>-445</v>
      </c>
      <c r="E34" s="13">
        <v>-253</v>
      </c>
      <c r="F34" s="13">
        <v>-307</v>
      </c>
      <c r="G34" s="13">
        <v>-297</v>
      </c>
      <c r="H34" s="13">
        <v>-369</v>
      </c>
      <c r="I34" s="13">
        <v>-815</v>
      </c>
      <c r="J34" s="13">
        <v>-901</v>
      </c>
      <c r="K34" s="13">
        <v>-1589</v>
      </c>
      <c r="L34" s="13">
        <v>-394</v>
      </c>
    </row>
    <row r="35" spans="1:12" x14ac:dyDescent="0.3">
      <c r="A35" s="10" t="s">
        <v>661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0" t="s">
        <v>662</v>
      </c>
      <c r="B36" s="10" t="s">
        <v>663</v>
      </c>
      <c r="C36" s="12" t="s">
        <v>29</v>
      </c>
      <c r="D36" s="12" t="s">
        <v>29</v>
      </c>
      <c r="E36" s="12" t="s">
        <v>29</v>
      </c>
      <c r="F36" s="12">
        <v>0</v>
      </c>
      <c r="G36" s="12">
        <v>-56</v>
      </c>
      <c r="H36" s="12">
        <v>-78</v>
      </c>
      <c r="I36" s="12">
        <v>-81</v>
      </c>
      <c r="J36" s="12">
        <v>-89</v>
      </c>
      <c r="K36" s="12">
        <v>-92</v>
      </c>
      <c r="L36" s="12">
        <v>-95</v>
      </c>
    </row>
    <row r="37" spans="1:12" x14ac:dyDescent="0.3">
      <c r="A37" s="10"/>
      <c r="B37" s="10"/>
      <c r="C37" s="12"/>
      <c r="D37" s="12"/>
      <c r="E37" s="12"/>
      <c r="F37" s="12"/>
      <c r="G37" s="21">
        <f>G36/'Income Statement'!G51</f>
        <v>-0.24778761061946902</v>
      </c>
      <c r="H37" s="21">
        <f>H36/'Income Statement'!H51</f>
        <v>-0.23636363636363636</v>
      </c>
      <c r="I37" s="21">
        <f>I36/'Income Statement'!I51</f>
        <v>-0.20610687022900764</v>
      </c>
      <c r="J37" s="21">
        <f>J36/'Income Statement'!J51</f>
        <v>-0.30795847750865052</v>
      </c>
      <c r="K37" s="21">
        <f>K36/'Income Statement'!K51</f>
        <v>-0.16880733944954129</v>
      </c>
      <c r="L37" s="21">
        <f>L36/'Income Statement'!L51</f>
        <v>-0.23456790123456789</v>
      </c>
    </row>
    <row r="38" spans="1:12" x14ac:dyDescent="0.3">
      <c r="A38" s="10" t="s">
        <v>664</v>
      </c>
      <c r="B38" s="10" t="s">
        <v>665</v>
      </c>
      <c r="C38" s="12">
        <v>-10</v>
      </c>
      <c r="D38" s="12" t="s">
        <v>29</v>
      </c>
      <c r="E38" s="12">
        <v>-23</v>
      </c>
      <c r="F38" s="12">
        <v>-4</v>
      </c>
      <c r="G38" s="12">
        <v>30</v>
      </c>
      <c r="H38" s="12">
        <v>-22</v>
      </c>
      <c r="I38" s="12">
        <v>-6</v>
      </c>
      <c r="J38" s="12">
        <v>1</v>
      </c>
      <c r="K38" s="12">
        <v>16</v>
      </c>
      <c r="L38" s="12">
        <v>4</v>
      </c>
    </row>
    <row r="39" spans="1:12" x14ac:dyDescent="0.3">
      <c r="A39" s="10" t="s">
        <v>666</v>
      </c>
      <c r="B39" s="10" t="s">
        <v>667</v>
      </c>
      <c r="C39" s="12">
        <v>636</v>
      </c>
      <c r="D39" s="12" t="s">
        <v>29</v>
      </c>
      <c r="E39" s="12">
        <v>2476</v>
      </c>
      <c r="F39" s="12">
        <v>1063</v>
      </c>
      <c r="G39" s="12">
        <v>1666</v>
      </c>
      <c r="H39" s="12">
        <v>1546</v>
      </c>
      <c r="I39" s="12">
        <v>1364</v>
      </c>
      <c r="J39" s="12">
        <v>1721</v>
      </c>
      <c r="K39" s="12">
        <v>2943</v>
      </c>
      <c r="L39" s="12">
        <v>2617</v>
      </c>
    </row>
    <row r="40" spans="1:12" x14ac:dyDescent="0.3">
      <c r="A40" s="10" t="s">
        <v>668</v>
      </c>
      <c r="B40" s="10" t="s">
        <v>669</v>
      </c>
      <c r="C40" s="12">
        <v>-1228</v>
      </c>
      <c r="D40" s="12" t="s">
        <v>29</v>
      </c>
      <c r="E40" s="12">
        <v>-2398</v>
      </c>
      <c r="F40" s="12">
        <v>-1105</v>
      </c>
      <c r="G40" s="12">
        <v>-1746</v>
      </c>
      <c r="H40" s="12">
        <v>-1660</v>
      </c>
      <c r="I40" s="12">
        <v>-1132</v>
      </c>
      <c r="J40" s="12">
        <v>-1484</v>
      </c>
      <c r="K40" s="12">
        <v>-1979</v>
      </c>
      <c r="L40" s="12">
        <v>-3032</v>
      </c>
    </row>
    <row r="41" spans="1:12" x14ac:dyDescent="0.3">
      <c r="A41" s="10" t="s">
        <v>670</v>
      </c>
      <c r="B41" s="10" t="s">
        <v>671</v>
      </c>
      <c r="C41" s="12">
        <v>-1</v>
      </c>
      <c r="D41" s="12">
        <v>-18</v>
      </c>
      <c r="E41" s="12">
        <v>2</v>
      </c>
      <c r="F41" s="12">
        <v>-2</v>
      </c>
      <c r="G41" s="12">
        <v>-3</v>
      </c>
      <c r="H41" s="12">
        <v>-11</v>
      </c>
      <c r="I41" s="12">
        <v>-18</v>
      </c>
      <c r="J41" s="12">
        <v>17</v>
      </c>
      <c r="K41" s="12">
        <v>-29</v>
      </c>
      <c r="L41" s="12">
        <v>24</v>
      </c>
    </row>
    <row r="42" spans="1:12" x14ac:dyDescent="0.3">
      <c r="A42" s="10" t="s">
        <v>672</v>
      </c>
      <c r="B42" s="10" t="s">
        <v>673</v>
      </c>
      <c r="C42" s="12">
        <v>-28</v>
      </c>
      <c r="D42" s="12">
        <v>8</v>
      </c>
      <c r="E42" s="12">
        <v>-18</v>
      </c>
      <c r="F42" s="12">
        <v>13</v>
      </c>
      <c r="G42" s="12">
        <v>8</v>
      </c>
      <c r="H42" s="12">
        <v>19</v>
      </c>
      <c r="I42" s="12">
        <v>14</v>
      </c>
      <c r="J42" s="12">
        <v>13</v>
      </c>
      <c r="K42" s="12">
        <v>-5</v>
      </c>
      <c r="L42" s="12">
        <v>-6</v>
      </c>
    </row>
    <row r="43" spans="1:12" x14ac:dyDescent="0.3">
      <c r="A43" s="10" t="s">
        <v>674</v>
      </c>
      <c r="B43" s="10" t="s">
        <v>675</v>
      </c>
      <c r="C43" s="12">
        <v>16</v>
      </c>
      <c r="D43" s="12">
        <v>24</v>
      </c>
      <c r="E43" s="12">
        <v>30</v>
      </c>
      <c r="F43" s="12">
        <v>29</v>
      </c>
      <c r="G43" s="12">
        <v>19</v>
      </c>
      <c r="H43" s="12">
        <v>33</v>
      </c>
      <c r="I43" s="12">
        <v>69</v>
      </c>
      <c r="J43" s="12">
        <v>67</v>
      </c>
      <c r="K43" s="12">
        <v>91</v>
      </c>
      <c r="L43" s="12">
        <v>58</v>
      </c>
    </row>
    <row r="44" spans="1:12" x14ac:dyDescent="0.3">
      <c r="A44" s="10" t="s">
        <v>676</v>
      </c>
      <c r="B44" s="10" t="s">
        <v>677</v>
      </c>
      <c r="C44" s="12">
        <v>115</v>
      </c>
      <c r="D44" s="12">
        <v>111</v>
      </c>
      <c r="E44" s="12">
        <v>122</v>
      </c>
      <c r="F44" s="12">
        <v>126</v>
      </c>
      <c r="G44" s="12">
        <v>122</v>
      </c>
      <c r="H44" s="12">
        <v>113</v>
      </c>
      <c r="I44" s="12">
        <v>118</v>
      </c>
      <c r="J44" s="12">
        <v>106</v>
      </c>
      <c r="K44" s="12">
        <v>158</v>
      </c>
      <c r="L44" s="12">
        <v>131</v>
      </c>
    </row>
    <row r="45" spans="1:12" x14ac:dyDescent="0.3">
      <c r="A45" s="10" t="s">
        <v>678</v>
      </c>
      <c r="B45" s="10" t="s">
        <v>679</v>
      </c>
      <c r="C45" s="12">
        <v>-512</v>
      </c>
      <c r="D45" s="12" t="s">
        <v>29</v>
      </c>
      <c r="E45" s="12">
        <v>3</v>
      </c>
      <c r="F45" s="12">
        <v>2</v>
      </c>
      <c r="G45" s="12">
        <v>10</v>
      </c>
      <c r="H45" s="12">
        <v>29</v>
      </c>
      <c r="I45" s="12">
        <v>22</v>
      </c>
      <c r="J45" s="12">
        <v>135</v>
      </c>
      <c r="K45" s="12">
        <v>-168</v>
      </c>
      <c r="L45" s="12">
        <v>94</v>
      </c>
    </row>
    <row r="46" spans="1:12" x14ac:dyDescent="0.3">
      <c r="A46" s="10" t="s">
        <v>680</v>
      </c>
      <c r="B46" s="10" t="s">
        <v>681</v>
      </c>
      <c r="C46" s="12">
        <v>-120</v>
      </c>
      <c r="D46" s="12">
        <v>-138</v>
      </c>
      <c r="E46" s="12">
        <v>-113</v>
      </c>
      <c r="F46" s="12">
        <v>-63</v>
      </c>
      <c r="G46" s="12">
        <v>-44</v>
      </c>
      <c r="H46" s="12">
        <v>-138</v>
      </c>
      <c r="I46" s="12">
        <v>-247</v>
      </c>
      <c r="J46" s="12">
        <v>-159</v>
      </c>
      <c r="K46" s="12">
        <v>-236</v>
      </c>
      <c r="L46" s="12">
        <v>-61</v>
      </c>
    </row>
    <row r="47" spans="1:12" x14ac:dyDescent="0.3">
      <c r="A47" s="10" t="s">
        <v>682</v>
      </c>
      <c r="B47" s="10" t="s">
        <v>683</v>
      </c>
      <c r="C47" s="12">
        <v>52</v>
      </c>
      <c r="D47" s="12">
        <v>52</v>
      </c>
      <c r="E47" s="12">
        <v>55</v>
      </c>
      <c r="F47" s="12">
        <v>57</v>
      </c>
      <c r="G47" s="12">
        <v>67</v>
      </c>
      <c r="H47" s="12">
        <v>96</v>
      </c>
      <c r="I47" s="12">
        <v>118</v>
      </c>
      <c r="J47" s="12">
        <v>253</v>
      </c>
      <c r="K47" s="12">
        <v>78</v>
      </c>
      <c r="L47" s="12">
        <v>179</v>
      </c>
    </row>
    <row r="48" spans="1:12" x14ac:dyDescent="0.3">
      <c r="A48" s="10" t="s">
        <v>684</v>
      </c>
      <c r="B48" s="10" t="s">
        <v>685</v>
      </c>
      <c r="C48" s="12">
        <v>564</v>
      </c>
      <c r="D48" s="12">
        <v>52</v>
      </c>
      <c r="E48" s="12">
        <v>52</v>
      </c>
      <c r="F48" s="12">
        <v>55</v>
      </c>
      <c r="G48" s="12">
        <v>57</v>
      </c>
      <c r="H48" s="12">
        <v>67</v>
      </c>
      <c r="I48" s="12">
        <v>96</v>
      </c>
      <c r="J48" s="12">
        <v>118</v>
      </c>
      <c r="K48" s="12">
        <v>253</v>
      </c>
      <c r="L48" s="12">
        <v>85</v>
      </c>
    </row>
    <row r="49" spans="1:13" x14ac:dyDescent="0.3">
      <c r="A49" s="10" t="s">
        <v>686</v>
      </c>
      <c r="B49" s="10" t="s">
        <v>687</v>
      </c>
      <c r="C49" s="12" t="s">
        <v>29</v>
      </c>
      <c r="D49" s="12" t="s">
        <v>29</v>
      </c>
      <c r="E49" s="12" t="s">
        <v>29</v>
      </c>
      <c r="F49" s="12" t="s">
        <v>29</v>
      </c>
      <c r="G49" s="12" t="s">
        <v>29</v>
      </c>
      <c r="H49" s="12" t="s">
        <v>29</v>
      </c>
      <c r="I49" s="12" t="s">
        <v>29</v>
      </c>
      <c r="J49" s="12" t="s">
        <v>29</v>
      </c>
      <c r="K49" s="12" t="s">
        <v>29</v>
      </c>
      <c r="L49" s="12" t="s">
        <v>29</v>
      </c>
    </row>
    <row r="50" spans="1:13" x14ac:dyDescent="0.3">
      <c r="A50" s="10" t="s">
        <v>688</v>
      </c>
      <c r="B50" s="10" t="s">
        <v>689</v>
      </c>
      <c r="C50" s="12" t="s">
        <v>29</v>
      </c>
      <c r="D50" s="12">
        <v>-1433</v>
      </c>
      <c r="E50" s="12" t="s">
        <v>29</v>
      </c>
      <c r="F50" s="12" t="s">
        <v>29</v>
      </c>
      <c r="G50" s="12" t="s">
        <v>29</v>
      </c>
      <c r="H50" s="12" t="s">
        <v>29</v>
      </c>
      <c r="I50" s="12" t="s">
        <v>29</v>
      </c>
      <c r="J50" s="12" t="s">
        <v>29</v>
      </c>
      <c r="K50" s="12" t="s">
        <v>29</v>
      </c>
      <c r="L50" s="12" t="s">
        <v>29</v>
      </c>
    </row>
    <row r="51" spans="1:13" x14ac:dyDescent="0.3">
      <c r="A51" s="10" t="s">
        <v>690</v>
      </c>
      <c r="B51" s="10" t="s">
        <v>691</v>
      </c>
      <c r="C51" s="12" t="s">
        <v>29</v>
      </c>
      <c r="D51" s="12">
        <v>1737</v>
      </c>
      <c r="E51" s="12" t="s">
        <v>29</v>
      </c>
      <c r="F51" s="12" t="s">
        <v>29</v>
      </c>
      <c r="G51" s="12" t="s">
        <v>29</v>
      </c>
      <c r="H51" s="12" t="s">
        <v>29</v>
      </c>
      <c r="I51" s="12" t="s">
        <v>29</v>
      </c>
      <c r="J51" s="12" t="s">
        <v>29</v>
      </c>
      <c r="K51" s="12" t="s">
        <v>29</v>
      </c>
      <c r="L51" s="12" t="s">
        <v>29</v>
      </c>
    </row>
    <row r="52" spans="1:13" x14ac:dyDescent="0.3">
      <c r="A52" s="8" t="s">
        <v>692</v>
      </c>
      <c r="B52" s="8" t="s">
        <v>693</v>
      </c>
      <c r="C52" s="13">
        <v>-750</v>
      </c>
      <c r="D52" s="13">
        <v>174</v>
      </c>
      <c r="E52" s="13">
        <v>-76</v>
      </c>
      <c r="F52" s="13">
        <v>-96</v>
      </c>
      <c r="G52" s="13">
        <v>-142</v>
      </c>
      <c r="H52" s="13">
        <v>-333</v>
      </c>
      <c r="I52" s="13">
        <v>-88</v>
      </c>
      <c r="J52" s="13">
        <v>3</v>
      </c>
      <c r="K52" s="13">
        <v>647</v>
      </c>
      <c r="L52" s="13">
        <v>-573</v>
      </c>
    </row>
    <row r="53" spans="1:13" x14ac:dyDescent="0.3">
      <c r="A53" s="10" t="s">
        <v>99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3" x14ac:dyDescent="0.3">
      <c r="A54" s="10" t="s">
        <v>694</v>
      </c>
      <c r="B54" s="10" t="s">
        <v>695</v>
      </c>
      <c r="C54" s="12" t="s">
        <v>29</v>
      </c>
      <c r="D54" s="12" t="s">
        <v>29</v>
      </c>
      <c r="E54" s="12" t="s">
        <v>29</v>
      </c>
      <c r="F54" s="12" t="s">
        <v>29</v>
      </c>
      <c r="G54" s="12">
        <v>50</v>
      </c>
      <c r="H54" s="12">
        <v>341</v>
      </c>
      <c r="I54" s="12">
        <v>570</v>
      </c>
      <c r="J54" s="12">
        <v>679</v>
      </c>
      <c r="K54" s="12">
        <v>266</v>
      </c>
      <c r="L54" s="12">
        <v>590</v>
      </c>
    </row>
    <row r="55" spans="1:13" x14ac:dyDescent="0.3">
      <c r="A55" s="15" t="s">
        <v>278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8" spans="1:13" x14ac:dyDescent="0.3">
      <c r="A58" t="s">
        <v>782</v>
      </c>
      <c r="C58" s="22">
        <f>C20+C34</f>
        <v>239</v>
      </c>
      <c r="D58" s="22">
        <f t="shared" ref="D58:L58" si="0">D20+D34</f>
        <v>-156</v>
      </c>
      <c r="E58" s="22">
        <f t="shared" si="0"/>
        <v>77</v>
      </c>
      <c r="F58" s="22">
        <f t="shared" si="0"/>
        <v>100</v>
      </c>
      <c r="G58" s="22">
        <f t="shared" si="0"/>
        <v>155</v>
      </c>
      <c r="H58" s="22">
        <f t="shared" si="0"/>
        <v>373</v>
      </c>
      <c r="I58" s="22">
        <f t="shared" si="0"/>
        <v>128</v>
      </c>
      <c r="J58" s="22">
        <f t="shared" si="0"/>
        <v>115</v>
      </c>
      <c r="K58" s="22">
        <f t="shared" si="0"/>
        <v>-786</v>
      </c>
      <c r="L58" s="22">
        <f t="shared" si="0"/>
        <v>643</v>
      </c>
    </row>
    <row r="59" spans="1:13" x14ac:dyDescent="0.3">
      <c r="A59" t="s">
        <v>783</v>
      </c>
      <c r="C59">
        <f>'Income Statement'!C27</f>
        <v>110</v>
      </c>
      <c r="D59">
        <f>'Income Statement'!D27</f>
        <v>108</v>
      </c>
      <c r="E59">
        <f>'Income Statement'!E27</f>
        <v>114</v>
      </c>
      <c r="F59">
        <f>'Income Statement'!F27</f>
        <v>112</v>
      </c>
      <c r="G59">
        <f>'Income Statement'!G27</f>
        <v>114</v>
      </c>
      <c r="H59">
        <f>'Income Statement'!H27</f>
        <v>100</v>
      </c>
      <c r="I59">
        <f>'Income Statement'!I27</f>
        <v>108</v>
      </c>
      <c r="J59">
        <f>'Income Statement'!J27</f>
        <v>107</v>
      </c>
      <c r="K59">
        <f>'Income Statement'!K27</f>
        <v>117</v>
      </c>
      <c r="L59">
        <f>'Income Statement'!L27</f>
        <v>131</v>
      </c>
    </row>
    <row r="60" spans="1:13" x14ac:dyDescent="0.3">
      <c r="A60" t="s">
        <v>773</v>
      </c>
      <c r="C60">
        <v>0.35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0.21</v>
      </c>
      <c r="L60">
        <v>0.21</v>
      </c>
    </row>
    <row r="61" spans="1:13" x14ac:dyDescent="0.3">
      <c r="A61" t="s">
        <v>784</v>
      </c>
      <c r="C61">
        <f>C58+(C59*(1-C60))</f>
        <v>310.5</v>
      </c>
      <c r="D61">
        <f t="shared" ref="D61:L61" si="1">D58+(D59*(1-D60))</f>
        <v>-85.8</v>
      </c>
      <c r="E61">
        <f t="shared" si="1"/>
        <v>151.10000000000002</v>
      </c>
      <c r="F61">
        <f t="shared" si="1"/>
        <v>172.8</v>
      </c>
      <c r="G61">
        <f t="shared" si="1"/>
        <v>229.10000000000002</v>
      </c>
      <c r="H61">
        <f t="shared" si="1"/>
        <v>438</v>
      </c>
      <c r="I61">
        <f t="shared" si="1"/>
        <v>198.2</v>
      </c>
      <c r="J61">
        <f t="shared" si="1"/>
        <v>184.55</v>
      </c>
      <c r="K61">
        <f t="shared" si="1"/>
        <v>-693.56999999999994</v>
      </c>
      <c r="L61">
        <f t="shared" si="1"/>
        <v>746.49</v>
      </c>
    </row>
    <row r="62" spans="1:13" x14ac:dyDescent="0.3">
      <c r="D62">
        <f>D61/C61-1</f>
        <v>-1.2763285024154589</v>
      </c>
      <c r="E62">
        <f t="shared" ref="E62:L62" si="2">E61/D61-1</f>
        <v>-2.7610722610722611</v>
      </c>
      <c r="F62">
        <f t="shared" si="2"/>
        <v>0.14361350099271997</v>
      </c>
      <c r="G62">
        <f t="shared" si="2"/>
        <v>0.32581018518518512</v>
      </c>
      <c r="H62">
        <f t="shared" si="2"/>
        <v>0.91182889567874281</v>
      </c>
      <c r="I62">
        <f t="shared" si="2"/>
        <v>-0.5474885844748858</v>
      </c>
      <c r="J62">
        <f t="shared" si="2"/>
        <v>-6.8869828456104787E-2</v>
      </c>
      <c r="K62">
        <f t="shared" si="2"/>
        <v>-4.758168518016797</v>
      </c>
      <c r="L62">
        <f t="shared" si="2"/>
        <v>-2.0763008780656604</v>
      </c>
      <c r="M62">
        <f>AVERAGE(D62:L62)</f>
        <v>-1.1229973322938356</v>
      </c>
    </row>
    <row r="63" spans="1:13" x14ac:dyDescent="0.3">
      <c r="A63" t="s">
        <v>785</v>
      </c>
      <c r="C63" s="22">
        <f>C20+C59</f>
        <v>598</v>
      </c>
      <c r="D63" s="22">
        <f t="shared" ref="D63:L63" si="3">D20+D59</f>
        <v>397</v>
      </c>
      <c r="E63" s="22">
        <f t="shared" si="3"/>
        <v>444</v>
      </c>
      <c r="F63" s="22">
        <f t="shared" si="3"/>
        <v>519</v>
      </c>
      <c r="G63" s="22">
        <f t="shared" si="3"/>
        <v>566</v>
      </c>
      <c r="H63" s="22">
        <f t="shared" si="3"/>
        <v>842</v>
      </c>
      <c r="I63" s="22">
        <f t="shared" si="3"/>
        <v>1051</v>
      </c>
      <c r="J63" s="22">
        <f t="shared" si="3"/>
        <v>1123</v>
      </c>
      <c r="K63" s="22">
        <f t="shared" si="3"/>
        <v>920</v>
      </c>
      <c r="L63" s="22">
        <f t="shared" si="3"/>
        <v>1168</v>
      </c>
    </row>
    <row r="64" spans="1:13" x14ac:dyDescent="0.3">
      <c r="D64">
        <f>D63/C63-1</f>
        <v>-0.33612040133779264</v>
      </c>
      <c r="E64">
        <f t="shared" ref="E64" si="4">E63/D63-1</f>
        <v>0.11838790931989918</v>
      </c>
      <c r="F64">
        <f t="shared" ref="F64" si="5">F63/E63-1</f>
        <v>0.16891891891891886</v>
      </c>
      <c r="G64">
        <f t="shared" ref="G64" si="6">G63/F63-1</f>
        <v>9.055876685934483E-2</v>
      </c>
      <c r="H64">
        <f t="shared" ref="H64" si="7">H63/G63-1</f>
        <v>0.48763250883392217</v>
      </c>
      <c r="I64">
        <f t="shared" ref="I64" si="8">I63/H63-1</f>
        <v>0.24821852731591454</v>
      </c>
      <c r="J64">
        <f t="shared" ref="J64" si="9">J63/I63-1</f>
        <v>6.8506184586108576E-2</v>
      </c>
      <c r="K64">
        <f t="shared" ref="K64" si="10">K63/J63-1</f>
        <v>-0.18076580587711488</v>
      </c>
      <c r="L64">
        <f t="shared" ref="L64" si="11">L63/K63-1</f>
        <v>0.26956521739130435</v>
      </c>
      <c r="M64">
        <f>AVERAGE(D64:L64)</f>
        <v>0.10387798066783388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6F2B-8BAD-4E65-AF64-A4619C1404E8}">
  <dimension ref="A1:I8"/>
  <sheetViews>
    <sheetView workbookViewId="0">
      <selection activeCell="F11" sqref="F11"/>
    </sheetView>
  </sheetViews>
  <sheetFormatPr defaultRowHeight="14.4" x14ac:dyDescent="0.3"/>
  <cols>
    <col min="1" max="1" width="20.109375" bestFit="1" customWidth="1"/>
    <col min="4" max="4" width="14.33203125" bestFit="1" customWidth="1"/>
    <col min="5" max="5" width="9.5546875" bestFit="1" customWidth="1"/>
  </cols>
  <sheetData>
    <row r="1" spans="1:9" x14ac:dyDescent="0.3">
      <c r="A1" s="19" t="s">
        <v>758</v>
      </c>
      <c r="B1" s="19"/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3">
      <c r="A2" t="s">
        <v>759</v>
      </c>
      <c r="B2">
        <v>746</v>
      </c>
      <c r="D2" t="s">
        <v>765</v>
      </c>
      <c r="E2">
        <f>B2*(1+$B$3)</f>
        <v>820.6</v>
      </c>
      <c r="F2">
        <f>E2*(1+$B$3)</f>
        <v>902.66000000000008</v>
      </c>
      <c r="G2">
        <f t="shared" ref="G2:H4" si="0">F2*(1+$B$3)</f>
        <v>992.92600000000016</v>
      </c>
      <c r="H2">
        <f t="shared" si="0"/>
        <v>1092.2186000000002</v>
      </c>
      <c r="I2">
        <f>H2*(1+$B$3)</f>
        <v>1201.4404600000003</v>
      </c>
    </row>
    <row r="3" spans="1:9" x14ac:dyDescent="0.3">
      <c r="A3" t="s">
        <v>760</v>
      </c>
      <c r="B3" s="25">
        <v>0.1</v>
      </c>
      <c r="D3" t="s">
        <v>766</v>
      </c>
      <c r="I3">
        <f>I2*(1+B4)/(B7/100-B4)</f>
        <v>22739.114131649287</v>
      </c>
    </row>
    <row r="4" spans="1:9" x14ac:dyDescent="0.3">
      <c r="A4" t="s">
        <v>761</v>
      </c>
      <c r="B4">
        <v>0.02</v>
      </c>
      <c r="D4" t="s">
        <v>786</v>
      </c>
      <c r="E4">
        <f>SUM(E2)</f>
        <v>820.6</v>
      </c>
      <c r="F4">
        <f t="shared" ref="F4:I4" si="1">SUM(F2)</f>
        <v>902.66000000000008</v>
      </c>
      <c r="G4">
        <f t="shared" si="1"/>
        <v>992.92600000000016</v>
      </c>
      <c r="H4">
        <f t="shared" si="1"/>
        <v>1092.2186000000002</v>
      </c>
      <c r="I4">
        <f t="shared" si="1"/>
        <v>1201.4404600000003</v>
      </c>
    </row>
    <row r="5" spans="1:9" x14ac:dyDescent="0.3">
      <c r="A5" t="s">
        <v>711</v>
      </c>
      <c r="B5">
        <f>'Balance Sheet'!L8</f>
        <v>172</v>
      </c>
    </row>
    <row r="6" spans="1:9" x14ac:dyDescent="0.3">
      <c r="A6" t="s">
        <v>762</v>
      </c>
      <c r="B6">
        <f>'Balance Sheet'!L36</f>
        <v>2986</v>
      </c>
      <c r="D6" t="s">
        <v>787</v>
      </c>
      <c r="E6" s="32">
        <f>NPV(B7/100,E4:I4)</f>
        <v>4011.0208547694897</v>
      </c>
    </row>
    <row r="7" spans="1:9" x14ac:dyDescent="0.3">
      <c r="A7" t="s">
        <v>763</v>
      </c>
      <c r="B7">
        <f>WACC!E2</f>
        <v>7.389256864207999</v>
      </c>
      <c r="D7" t="s">
        <v>788</v>
      </c>
      <c r="E7" s="32">
        <f>E6-B6+B5</f>
        <v>1197.0208547694897</v>
      </c>
    </row>
    <row r="8" spans="1:9" x14ac:dyDescent="0.3">
      <c r="A8" t="s">
        <v>764</v>
      </c>
      <c r="B8">
        <v>109</v>
      </c>
      <c r="D8" t="s">
        <v>789</v>
      </c>
      <c r="E8" s="32">
        <f>E7/B8</f>
        <v>10.981842704307244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0B61-C23C-4139-9420-E3E1163817F1}">
  <dimension ref="A1:K61"/>
  <sheetViews>
    <sheetView zoomScale="114" workbookViewId="0">
      <selection activeCell="L7" sqref="L7"/>
    </sheetView>
  </sheetViews>
  <sheetFormatPr defaultRowHeight="14.4" x14ac:dyDescent="0.3"/>
  <cols>
    <col min="1" max="1" width="10.88671875" bestFit="1" customWidth="1"/>
    <col min="2" max="6" width="11.33203125" bestFit="1" customWidth="1"/>
    <col min="7" max="7" width="10.109375" bestFit="1" customWidth="1"/>
    <col min="11" max="11" width="11.6640625" bestFit="1" customWidth="1"/>
  </cols>
  <sheetData>
    <row r="1" spans="1:11" x14ac:dyDescent="0.3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776</v>
      </c>
      <c r="J1" t="s">
        <v>777</v>
      </c>
    </row>
    <row r="2" spans="1:11" x14ac:dyDescent="0.3">
      <c r="A2" s="18">
        <v>42095</v>
      </c>
      <c r="B2">
        <v>43.459999000000003</v>
      </c>
      <c r="C2">
        <v>45.700001</v>
      </c>
      <c r="D2">
        <v>38.490001999999997</v>
      </c>
      <c r="E2">
        <v>38.659999999999997</v>
      </c>
      <c r="F2">
        <v>35.958157</v>
      </c>
      <c r="G2">
        <v>41416300</v>
      </c>
      <c r="I2" s="30">
        <v>2085.5100000000002</v>
      </c>
      <c r="J2" s="30"/>
    </row>
    <row r="3" spans="1:11" x14ac:dyDescent="0.3">
      <c r="A3" s="18">
        <v>42125</v>
      </c>
      <c r="B3">
        <v>38.68</v>
      </c>
      <c r="C3">
        <v>42.970001000000003</v>
      </c>
      <c r="D3">
        <v>37.290000999999997</v>
      </c>
      <c r="E3">
        <v>42.360000999999997</v>
      </c>
      <c r="F3">
        <v>39.399569999999997</v>
      </c>
      <c r="G3">
        <v>38286000</v>
      </c>
      <c r="H3">
        <f>F3/F2-1</f>
        <v>9.5706045223619141E-2</v>
      </c>
      <c r="I3" s="30">
        <v>2107.39</v>
      </c>
      <c r="J3" s="34">
        <f>I3/I2-1</f>
        <v>1.0491438545008114E-2</v>
      </c>
      <c r="K3" s="31"/>
    </row>
    <row r="4" spans="1:11" x14ac:dyDescent="0.3">
      <c r="A4" s="18">
        <v>42156</v>
      </c>
      <c r="B4">
        <v>42.400002000000001</v>
      </c>
      <c r="C4">
        <v>42.82</v>
      </c>
      <c r="D4">
        <v>39.409999999999997</v>
      </c>
      <c r="E4">
        <v>41.25</v>
      </c>
      <c r="F4">
        <v>38.367148999999998</v>
      </c>
      <c r="G4">
        <v>30602700</v>
      </c>
      <c r="H4">
        <f t="shared" ref="H4:H61" si="0">F4/F3-1</f>
        <v>-2.6203864661467069E-2</v>
      </c>
      <c r="I4" s="30">
        <v>2063.11</v>
      </c>
      <c r="J4" s="34">
        <f t="shared" ref="J4:J61" si="1">I4/I3-1</f>
        <v>-2.10117728564716E-2</v>
      </c>
      <c r="K4" s="31"/>
    </row>
    <row r="5" spans="1:11" x14ac:dyDescent="0.3">
      <c r="A5" s="18">
        <v>42186</v>
      </c>
      <c r="B5">
        <v>41.540000999999997</v>
      </c>
      <c r="C5">
        <v>46.689999</v>
      </c>
      <c r="D5">
        <v>40.400002000000001</v>
      </c>
      <c r="E5">
        <v>44.849997999999999</v>
      </c>
      <c r="F5">
        <v>41.715553</v>
      </c>
      <c r="G5">
        <v>38168800</v>
      </c>
      <c r="H5">
        <f t="shared" si="0"/>
        <v>8.7272682158374693E-2</v>
      </c>
      <c r="I5" s="30">
        <v>2103.84</v>
      </c>
      <c r="J5" s="34">
        <f t="shared" si="1"/>
        <v>1.9742039930008559E-2</v>
      </c>
      <c r="K5" s="31"/>
    </row>
    <row r="6" spans="1:11" x14ac:dyDescent="0.3">
      <c r="A6" s="18">
        <v>42217</v>
      </c>
      <c r="B6">
        <v>44.84</v>
      </c>
      <c r="C6">
        <v>47.900002000000001</v>
      </c>
      <c r="D6">
        <v>42.049999</v>
      </c>
      <c r="E6">
        <v>44.459999000000003</v>
      </c>
      <c r="F6">
        <v>41.522902999999999</v>
      </c>
      <c r="G6">
        <v>32402700</v>
      </c>
      <c r="H6">
        <f t="shared" si="0"/>
        <v>-4.6181816168180401E-3</v>
      </c>
      <c r="I6" s="30">
        <v>1972.18</v>
      </c>
      <c r="J6" s="34">
        <f t="shared" si="1"/>
        <v>-6.258080462392579E-2</v>
      </c>
      <c r="K6" s="31"/>
    </row>
    <row r="7" spans="1:11" x14ac:dyDescent="0.3">
      <c r="A7" s="18">
        <v>42248</v>
      </c>
      <c r="B7">
        <v>44</v>
      </c>
      <c r="C7">
        <v>47.82</v>
      </c>
      <c r="D7">
        <v>38.950001</v>
      </c>
      <c r="E7">
        <v>41.91</v>
      </c>
      <c r="F7">
        <v>39.141356999999999</v>
      </c>
      <c r="G7">
        <v>26038700</v>
      </c>
      <c r="H7">
        <f t="shared" si="0"/>
        <v>-5.7354997554000531E-2</v>
      </c>
      <c r="I7" s="30">
        <v>1920.03</v>
      </c>
      <c r="J7" s="34">
        <f t="shared" si="1"/>
        <v>-2.6442819620927094E-2</v>
      </c>
      <c r="K7" s="31"/>
    </row>
    <row r="8" spans="1:11" x14ac:dyDescent="0.3">
      <c r="A8" s="18">
        <v>42278</v>
      </c>
      <c r="B8">
        <v>41.93</v>
      </c>
      <c r="C8">
        <v>47.27</v>
      </c>
      <c r="D8">
        <v>41.59</v>
      </c>
      <c r="E8">
        <v>45.529998999999997</v>
      </c>
      <c r="F8">
        <v>42.522213000000001</v>
      </c>
      <c r="G8">
        <v>45442300</v>
      </c>
      <c r="H8">
        <f t="shared" si="0"/>
        <v>8.6375543903600471E-2</v>
      </c>
      <c r="I8" s="30">
        <v>2079.36</v>
      </c>
      <c r="J8" s="34">
        <f t="shared" si="1"/>
        <v>8.2983078389400333E-2</v>
      </c>
      <c r="K8" s="31"/>
    </row>
    <row r="9" spans="1:11" x14ac:dyDescent="0.3">
      <c r="A9" s="18">
        <v>42309</v>
      </c>
      <c r="B9">
        <v>45.57</v>
      </c>
      <c r="C9">
        <v>48.5</v>
      </c>
      <c r="D9">
        <v>44.580002</v>
      </c>
      <c r="E9">
        <v>46.84</v>
      </c>
      <c r="F9">
        <v>43.922404999999998</v>
      </c>
      <c r="G9">
        <v>28124000</v>
      </c>
      <c r="H9">
        <f t="shared" si="0"/>
        <v>3.2928483755066962E-2</v>
      </c>
      <c r="I9" s="30">
        <v>2080.41</v>
      </c>
      <c r="J9" s="34">
        <f t="shared" si="1"/>
        <v>5.0496306555847248E-4</v>
      </c>
      <c r="K9" s="31"/>
    </row>
    <row r="10" spans="1:11" x14ac:dyDescent="0.3">
      <c r="A10" s="18">
        <v>42339</v>
      </c>
      <c r="B10">
        <v>47.029998999999997</v>
      </c>
      <c r="C10">
        <v>48.299999</v>
      </c>
      <c r="D10">
        <v>45.799999</v>
      </c>
      <c r="E10">
        <v>47.029998999999997</v>
      </c>
      <c r="F10">
        <v>44.100566999999998</v>
      </c>
      <c r="G10">
        <v>24843300</v>
      </c>
      <c r="H10">
        <f t="shared" si="0"/>
        <v>4.0562897227507388E-3</v>
      </c>
      <c r="I10" s="30">
        <v>2043.94</v>
      </c>
      <c r="J10" s="34">
        <f t="shared" si="1"/>
        <v>-1.7530198374358763E-2</v>
      </c>
      <c r="K10" s="31"/>
    </row>
    <row r="11" spans="1:11" x14ac:dyDescent="0.3">
      <c r="A11" s="18">
        <v>42370</v>
      </c>
      <c r="B11">
        <v>46.110000999999997</v>
      </c>
      <c r="C11">
        <v>47.220001000000003</v>
      </c>
      <c r="D11">
        <v>41.57</v>
      </c>
      <c r="E11">
        <v>46.189999</v>
      </c>
      <c r="F11">
        <v>43.468665999999999</v>
      </c>
      <c r="G11">
        <v>32445600</v>
      </c>
      <c r="H11">
        <f t="shared" si="0"/>
        <v>-1.4328636636349756E-2</v>
      </c>
      <c r="I11" s="30">
        <v>1940.24</v>
      </c>
      <c r="J11" s="34">
        <f t="shared" si="1"/>
        <v>-5.0735344481736222E-2</v>
      </c>
      <c r="K11" s="31"/>
    </row>
    <row r="12" spans="1:11" x14ac:dyDescent="0.3">
      <c r="A12" s="18">
        <v>42401</v>
      </c>
      <c r="B12">
        <v>45.91</v>
      </c>
      <c r="C12">
        <v>46.330002</v>
      </c>
      <c r="D12">
        <v>38.959999000000003</v>
      </c>
      <c r="E12">
        <v>42.919998</v>
      </c>
      <c r="F12">
        <v>40.391311999999999</v>
      </c>
      <c r="G12">
        <v>39899100</v>
      </c>
      <c r="H12">
        <f t="shared" si="0"/>
        <v>-7.0794765130358539E-2</v>
      </c>
      <c r="I12" s="30">
        <v>1932.23</v>
      </c>
      <c r="J12" s="34">
        <f t="shared" si="1"/>
        <v>-4.1283552550199776E-3</v>
      </c>
      <c r="K12" s="31"/>
    </row>
    <row r="13" spans="1:11" x14ac:dyDescent="0.3">
      <c r="A13" s="18">
        <v>42430</v>
      </c>
      <c r="B13">
        <v>43.330002</v>
      </c>
      <c r="C13">
        <v>47.779998999999997</v>
      </c>
      <c r="D13">
        <v>42.950001</v>
      </c>
      <c r="E13">
        <v>47.279998999999997</v>
      </c>
      <c r="F13">
        <v>44.494450000000001</v>
      </c>
      <c r="G13">
        <v>25090300</v>
      </c>
      <c r="H13">
        <f t="shared" si="0"/>
        <v>0.10158466751463791</v>
      </c>
      <c r="I13" s="30">
        <v>2059.7399999999998</v>
      </c>
      <c r="J13" s="34">
        <f t="shared" si="1"/>
        <v>6.5991108718941094E-2</v>
      </c>
      <c r="K13" s="31"/>
    </row>
    <row r="14" spans="1:11" x14ac:dyDescent="0.3">
      <c r="A14" s="18">
        <v>42461</v>
      </c>
      <c r="B14">
        <v>46.93</v>
      </c>
      <c r="C14">
        <v>52.52</v>
      </c>
      <c r="D14">
        <v>45.459999000000003</v>
      </c>
      <c r="E14">
        <v>46.07</v>
      </c>
      <c r="F14">
        <v>43.529266</v>
      </c>
      <c r="G14">
        <v>36113900</v>
      </c>
      <c r="H14">
        <f t="shared" si="0"/>
        <v>-2.1692233525754334E-2</v>
      </c>
      <c r="I14" s="30">
        <v>2065.3000000000002</v>
      </c>
      <c r="J14" s="34">
        <f t="shared" si="1"/>
        <v>2.69936982337593E-3</v>
      </c>
      <c r="K14" s="31"/>
    </row>
    <row r="15" spans="1:11" x14ac:dyDescent="0.3">
      <c r="A15" s="18">
        <v>42491</v>
      </c>
      <c r="B15">
        <v>46.200001</v>
      </c>
      <c r="C15">
        <v>52.439999</v>
      </c>
      <c r="D15">
        <v>46.150002000000001</v>
      </c>
      <c r="E15">
        <v>51.07</v>
      </c>
      <c r="F15">
        <v>48.253525000000003</v>
      </c>
      <c r="G15">
        <v>28147700</v>
      </c>
      <c r="H15">
        <f t="shared" si="0"/>
        <v>0.10853063775529792</v>
      </c>
      <c r="I15" s="30">
        <v>2096.9499999999998</v>
      </c>
      <c r="J15" s="34">
        <f t="shared" si="1"/>
        <v>1.5324650171887777E-2</v>
      </c>
      <c r="K15" s="31"/>
    </row>
    <row r="16" spans="1:11" x14ac:dyDescent="0.3">
      <c r="A16" s="18">
        <v>42522</v>
      </c>
      <c r="B16">
        <v>51</v>
      </c>
      <c r="C16">
        <v>51.98</v>
      </c>
      <c r="D16">
        <v>47.98</v>
      </c>
      <c r="E16">
        <v>51.52</v>
      </c>
      <c r="F16">
        <v>48.678702999999999</v>
      </c>
      <c r="G16">
        <v>22290500</v>
      </c>
      <c r="H16">
        <f t="shared" si="0"/>
        <v>8.8113355449159769E-3</v>
      </c>
      <c r="I16" s="30">
        <v>2098.86</v>
      </c>
      <c r="J16" s="34">
        <f t="shared" si="1"/>
        <v>9.1084670593022388E-4</v>
      </c>
      <c r="K16" s="31"/>
    </row>
    <row r="17" spans="1:11" x14ac:dyDescent="0.3">
      <c r="A17" s="18">
        <v>42552</v>
      </c>
      <c r="B17">
        <v>51.630001</v>
      </c>
      <c r="C17">
        <v>58.689999</v>
      </c>
      <c r="D17">
        <v>50.880001</v>
      </c>
      <c r="E17">
        <v>52.91</v>
      </c>
      <c r="F17">
        <v>49.992054000000003</v>
      </c>
      <c r="G17">
        <v>26538900</v>
      </c>
      <c r="H17">
        <f t="shared" si="0"/>
        <v>2.697999164028686E-2</v>
      </c>
      <c r="I17" s="30">
        <v>2173.6</v>
      </c>
      <c r="J17" s="34">
        <f t="shared" si="1"/>
        <v>3.5609807228685897E-2</v>
      </c>
      <c r="K17" s="31"/>
    </row>
    <row r="18" spans="1:11" x14ac:dyDescent="0.3">
      <c r="A18" s="18">
        <v>42583</v>
      </c>
      <c r="B18">
        <v>52.959999000000003</v>
      </c>
      <c r="C18">
        <v>55.209999000000003</v>
      </c>
      <c r="D18">
        <v>52.66</v>
      </c>
      <c r="E18">
        <v>54.919998</v>
      </c>
      <c r="F18">
        <v>52.064456999999997</v>
      </c>
      <c r="G18">
        <v>22668200</v>
      </c>
      <c r="H18">
        <f t="shared" si="0"/>
        <v>4.1454647972655634E-2</v>
      </c>
      <c r="I18" s="30">
        <v>2170.9499999999998</v>
      </c>
      <c r="J18" s="34">
        <f t="shared" si="1"/>
        <v>-1.2191755612808164E-3</v>
      </c>
      <c r="K18" s="31"/>
    </row>
    <row r="19" spans="1:11" x14ac:dyDescent="0.3">
      <c r="A19" s="18">
        <v>42614</v>
      </c>
      <c r="B19">
        <v>55</v>
      </c>
      <c r="C19">
        <v>55.869999</v>
      </c>
      <c r="D19">
        <v>50.330002</v>
      </c>
      <c r="E19">
        <v>53.389999000000003</v>
      </c>
      <c r="F19">
        <v>50.614021000000001</v>
      </c>
      <c r="G19">
        <v>20756100</v>
      </c>
      <c r="H19">
        <f t="shared" si="0"/>
        <v>-2.7858467821915367E-2</v>
      </c>
      <c r="I19" s="30">
        <v>2168.27</v>
      </c>
      <c r="J19" s="34">
        <f t="shared" si="1"/>
        <v>-1.2344825997834263E-3</v>
      </c>
      <c r="K19" s="31"/>
    </row>
    <row r="20" spans="1:11" x14ac:dyDescent="0.3">
      <c r="A20" s="18">
        <v>42644</v>
      </c>
      <c r="B20">
        <v>53.389999000000003</v>
      </c>
      <c r="C20">
        <v>55.360000999999997</v>
      </c>
      <c r="D20">
        <v>48.150002000000001</v>
      </c>
      <c r="E20">
        <v>48.779998999999997</v>
      </c>
      <c r="F20">
        <v>46.243698000000002</v>
      </c>
      <c r="G20">
        <v>29835800</v>
      </c>
      <c r="H20">
        <f t="shared" si="0"/>
        <v>-8.6346093703956073E-2</v>
      </c>
      <c r="I20" s="30">
        <v>2126.15</v>
      </c>
      <c r="J20" s="34">
        <f t="shared" si="1"/>
        <v>-1.9425625037472249E-2</v>
      </c>
      <c r="K20" s="31"/>
    </row>
    <row r="21" spans="1:11" x14ac:dyDescent="0.3">
      <c r="A21" s="18">
        <v>42675</v>
      </c>
      <c r="B21">
        <v>48.66</v>
      </c>
      <c r="C21">
        <v>54.169998</v>
      </c>
      <c r="D21">
        <v>46.450001</v>
      </c>
      <c r="E21">
        <v>51.380001</v>
      </c>
      <c r="F21">
        <v>48.875019000000002</v>
      </c>
      <c r="G21">
        <v>24424600</v>
      </c>
      <c r="H21">
        <f t="shared" si="0"/>
        <v>5.6901180351104363E-2</v>
      </c>
      <c r="I21" s="30">
        <v>2198.81</v>
      </c>
      <c r="J21" s="34">
        <f t="shared" si="1"/>
        <v>3.4174446769983158E-2</v>
      </c>
      <c r="K21" s="31"/>
    </row>
    <row r="22" spans="1:11" x14ac:dyDescent="0.3">
      <c r="A22" s="18">
        <v>42705</v>
      </c>
      <c r="B22">
        <v>51.259998000000003</v>
      </c>
      <c r="C22">
        <v>56.130001</v>
      </c>
      <c r="D22">
        <v>51.189999</v>
      </c>
      <c r="E22">
        <v>51.560001</v>
      </c>
      <c r="F22">
        <v>49.046241999999999</v>
      </c>
      <c r="G22">
        <v>19203600</v>
      </c>
      <c r="H22">
        <f t="shared" si="0"/>
        <v>3.5032825255780775E-3</v>
      </c>
      <c r="I22" s="30">
        <v>2238.83</v>
      </c>
      <c r="J22" s="34">
        <f t="shared" si="1"/>
        <v>1.8200754044233047E-2</v>
      </c>
      <c r="K22" s="31"/>
    </row>
    <row r="23" spans="1:11" x14ac:dyDescent="0.3">
      <c r="A23" s="18">
        <v>42736</v>
      </c>
      <c r="B23">
        <v>52.07</v>
      </c>
      <c r="C23">
        <v>57.299999</v>
      </c>
      <c r="D23">
        <v>50.77</v>
      </c>
      <c r="E23">
        <v>55.25</v>
      </c>
      <c r="F23">
        <v>52.758358000000001</v>
      </c>
      <c r="G23">
        <v>22986400</v>
      </c>
      <c r="H23">
        <f t="shared" si="0"/>
        <v>7.5686043387381385E-2</v>
      </c>
      <c r="I23" s="30">
        <v>2278.87</v>
      </c>
      <c r="J23" s="34">
        <f t="shared" si="1"/>
        <v>1.7884341374735824E-2</v>
      </c>
      <c r="K23" s="31"/>
    </row>
    <row r="24" spans="1:11" x14ac:dyDescent="0.3">
      <c r="A24" s="18">
        <v>42767</v>
      </c>
      <c r="B24">
        <v>55.279998999999997</v>
      </c>
      <c r="C24">
        <v>59.16</v>
      </c>
      <c r="D24">
        <v>53.040000999999997</v>
      </c>
      <c r="E24">
        <v>58.490001999999997</v>
      </c>
      <c r="F24">
        <v>55.852249</v>
      </c>
      <c r="G24">
        <v>23622100</v>
      </c>
      <c r="H24">
        <f t="shared" si="0"/>
        <v>5.8642670418211251E-2</v>
      </c>
      <c r="I24" s="30">
        <v>2363.64</v>
      </c>
      <c r="J24" s="34">
        <f t="shared" si="1"/>
        <v>3.7198260541408734E-2</v>
      </c>
      <c r="K24" s="31"/>
    </row>
    <row r="25" spans="1:11" x14ac:dyDescent="0.3">
      <c r="A25" s="18">
        <v>42795</v>
      </c>
      <c r="B25">
        <v>60.439999</v>
      </c>
      <c r="C25">
        <v>62.790000999999997</v>
      </c>
      <c r="D25">
        <v>59.189999</v>
      </c>
      <c r="E25">
        <v>61.369999</v>
      </c>
      <c r="F25">
        <v>58.602367000000001</v>
      </c>
      <c r="G25">
        <v>21102400</v>
      </c>
      <c r="H25">
        <f t="shared" si="0"/>
        <v>4.92391631355793E-2</v>
      </c>
      <c r="I25" s="30">
        <v>2362.7199999999998</v>
      </c>
      <c r="J25" s="34">
        <f t="shared" si="1"/>
        <v>-3.8923017041514463E-4</v>
      </c>
      <c r="K25" s="31"/>
    </row>
    <row r="26" spans="1:11" x14ac:dyDescent="0.3">
      <c r="A26" s="18">
        <v>42826</v>
      </c>
      <c r="B26">
        <v>61.529998999999997</v>
      </c>
      <c r="C26">
        <v>62.669998</v>
      </c>
      <c r="D26">
        <v>59.970001000000003</v>
      </c>
      <c r="E26">
        <v>60.849997999999999</v>
      </c>
      <c r="F26">
        <v>58.301811000000001</v>
      </c>
      <c r="G26">
        <v>17876800</v>
      </c>
      <c r="H26">
        <f t="shared" si="0"/>
        <v>-5.1287348171448199E-3</v>
      </c>
      <c r="I26" s="30">
        <v>2384.1999999999998</v>
      </c>
      <c r="J26" s="34">
        <f t="shared" si="1"/>
        <v>9.0912169025529899E-3</v>
      </c>
      <c r="K26" s="31"/>
    </row>
    <row r="27" spans="1:11" x14ac:dyDescent="0.3">
      <c r="A27" s="18">
        <v>42856</v>
      </c>
      <c r="B27">
        <v>60.919998</v>
      </c>
      <c r="C27">
        <v>63.849997999999999</v>
      </c>
      <c r="D27">
        <v>59.259998000000003</v>
      </c>
      <c r="E27">
        <v>62.400002000000001</v>
      </c>
      <c r="F27">
        <v>59.786906999999999</v>
      </c>
      <c r="G27">
        <v>19112400</v>
      </c>
      <c r="H27">
        <f t="shared" si="0"/>
        <v>2.5472553502668971E-2</v>
      </c>
      <c r="I27" s="30">
        <v>2411.8000000000002</v>
      </c>
      <c r="J27" s="34">
        <f t="shared" si="1"/>
        <v>1.1576210049492719E-2</v>
      </c>
      <c r="K27" s="31"/>
    </row>
    <row r="28" spans="1:11" x14ac:dyDescent="0.3">
      <c r="A28" s="18">
        <v>42887</v>
      </c>
      <c r="B28">
        <v>62.560001</v>
      </c>
      <c r="C28">
        <v>67.739998</v>
      </c>
      <c r="D28">
        <v>61.98</v>
      </c>
      <c r="E28">
        <v>66.919998000000007</v>
      </c>
      <c r="F28">
        <v>64.117630000000005</v>
      </c>
      <c r="G28">
        <v>19370800</v>
      </c>
      <c r="H28">
        <f t="shared" si="0"/>
        <v>7.2435976659572132E-2</v>
      </c>
      <c r="I28" s="30">
        <v>2423.41</v>
      </c>
      <c r="J28" s="34">
        <f t="shared" si="1"/>
        <v>4.8138319927024664E-3</v>
      </c>
      <c r="K28" s="31"/>
    </row>
    <row r="29" spans="1:11" x14ac:dyDescent="0.3">
      <c r="A29" s="18">
        <v>42917</v>
      </c>
      <c r="B29">
        <v>67.419998000000007</v>
      </c>
      <c r="C29">
        <v>68.800003000000004</v>
      </c>
      <c r="D29">
        <v>63.889999000000003</v>
      </c>
      <c r="E29">
        <v>67.050003000000004</v>
      </c>
      <c r="F29">
        <v>64.242171999999997</v>
      </c>
      <c r="G29">
        <v>17673100</v>
      </c>
      <c r="H29">
        <f t="shared" si="0"/>
        <v>1.9423986819224748E-3</v>
      </c>
      <c r="I29" s="30">
        <v>2470.3000000000002</v>
      </c>
      <c r="J29" s="34">
        <f t="shared" si="1"/>
        <v>1.9348768883515444E-2</v>
      </c>
      <c r="K29" s="31"/>
    </row>
    <row r="30" spans="1:11" x14ac:dyDescent="0.3">
      <c r="A30" s="18">
        <v>42948</v>
      </c>
      <c r="B30">
        <v>67.379997000000003</v>
      </c>
      <c r="C30">
        <v>74.25</v>
      </c>
      <c r="D30">
        <v>66.459998999999996</v>
      </c>
      <c r="E30">
        <v>74.129997000000003</v>
      </c>
      <c r="F30">
        <v>71.242537999999996</v>
      </c>
      <c r="G30">
        <v>22027200</v>
      </c>
      <c r="H30">
        <f t="shared" si="0"/>
        <v>0.10896838917588281</v>
      </c>
      <c r="I30" s="30">
        <v>2471.65</v>
      </c>
      <c r="J30" s="34">
        <f t="shared" si="1"/>
        <v>5.4649232886694321E-4</v>
      </c>
      <c r="K30" s="31"/>
    </row>
    <row r="31" spans="1:11" x14ac:dyDescent="0.3">
      <c r="A31" s="18">
        <v>42979</v>
      </c>
      <c r="B31">
        <v>74.279999000000004</v>
      </c>
      <c r="C31">
        <v>78.309997999999993</v>
      </c>
      <c r="D31">
        <v>72.269997000000004</v>
      </c>
      <c r="E31">
        <v>77.349997999999999</v>
      </c>
      <c r="F31">
        <v>74.337112000000005</v>
      </c>
      <c r="G31">
        <v>23376100</v>
      </c>
      <c r="H31">
        <f t="shared" si="0"/>
        <v>4.3437166710708741E-2</v>
      </c>
      <c r="I31" s="30">
        <v>2519.36</v>
      </c>
      <c r="J31" s="34">
        <f t="shared" si="1"/>
        <v>1.9302894827342154E-2</v>
      </c>
      <c r="K31" s="31"/>
    </row>
    <row r="32" spans="1:11" x14ac:dyDescent="0.3">
      <c r="A32" s="18">
        <v>43009</v>
      </c>
      <c r="B32">
        <v>77.25</v>
      </c>
      <c r="C32">
        <v>82.900002000000001</v>
      </c>
      <c r="D32">
        <v>73.449996999999996</v>
      </c>
      <c r="E32">
        <v>82.690002000000007</v>
      </c>
      <c r="F32">
        <v>79.469116</v>
      </c>
      <c r="G32">
        <v>24843300</v>
      </c>
      <c r="H32">
        <f t="shared" si="0"/>
        <v>6.90369031285476E-2</v>
      </c>
      <c r="I32" s="30">
        <v>2575.2600000000002</v>
      </c>
      <c r="J32" s="34">
        <f t="shared" si="1"/>
        <v>2.2188174774546043E-2</v>
      </c>
      <c r="K32" s="31"/>
    </row>
    <row r="33" spans="1:11" x14ac:dyDescent="0.3">
      <c r="A33" s="18">
        <v>43040</v>
      </c>
      <c r="B33">
        <v>83</v>
      </c>
      <c r="C33">
        <v>90.150002000000001</v>
      </c>
      <c r="D33">
        <v>81.010002</v>
      </c>
      <c r="E33">
        <v>88.349997999999999</v>
      </c>
      <c r="F33">
        <v>85.122765000000001</v>
      </c>
      <c r="G33">
        <v>30363800</v>
      </c>
      <c r="H33">
        <f t="shared" si="0"/>
        <v>7.1142719141358057E-2</v>
      </c>
      <c r="I33" s="30">
        <v>2647.58</v>
      </c>
      <c r="J33" s="34">
        <f t="shared" si="1"/>
        <v>2.8082601368405458E-2</v>
      </c>
      <c r="K33" s="31"/>
    </row>
    <row r="34" spans="1:11" x14ac:dyDescent="0.3">
      <c r="A34" s="18">
        <v>43070</v>
      </c>
      <c r="B34">
        <v>88.550003000000004</v>
      </c>
      <c r="C34">
        <v>92.849997999999999</v>
      </c>
      <c r="D34">
        <v>85.309997999999993</v>
      </c>
      <c r="E34">
        <v>91.940002000000007</v>
      </c>
      <c r="F34">
        <v>88.581642000000002</v>
      </c>
      <c r="G34">
        <v>20711300</v>
      </c>
      <c r="H34">
        <f t="shared" si="0"/>
        <v>4.0633983165373033E-2</v>
      </c>
      <c r="I34" s="30">
        <v>2673.61</v>
      </c>
      <c r="J34" s="34">
        <f t="shared" si="1"/>
        <v>9.8316198188534987E-3</v>
      </c>
      <c r="K34" s="31"/>
    </row>
    <row r="35" spans="1:11" x14ac:dyDescent="0.3">
      <c r="A35" s="18">
        <v>43101</v>
      </c>
      <c r="B35">
        <v>92.449996999999996</v>
      </c>
      <c r="C35">
        <v>96.519997000000004</v>
      </c>
      <c r="D35">
        <v>91.440002000000007</v>
      </c>
      <c r="E35">
        <v>92.970000999999996</v>
      </c>
      <c r="F35">
        <v>89.777275000000003</v>
      </c>
      <c r="G35">
        <v>14956500</v>
      </c>
      <c r="H35">
        <f t="shared" si="0"/>
        <v>1.3497525819175848E-2</v>
      </c>
      <c r="I35" s="30">
        <v>2823.81</v>
      </c>
      <c r="J35" s="34">
        <f t="shared" si="1"/>
        <v>5.6178724645703726E-2</v>
      </c>
      <c r="K35" s="31"/>
    </row>
    <row r="36" spans="1:11" x14ac:dyDescent="0.3">
      <c r="A36" s="18">
        <v>43132</v>
      </c>
      <c r="B36">
        <v>92.589995999999999</v>
      </c>
      <c r="C36">
        <v>93.160004000000001</v>
      </c>
      <c r="D36">
        <v>80.489998</v>
      </c>
      <c r="E36">
        <v>81.300003000000004</v>
      </c>
      <c r="F36">
        <v>78.508041000000006</v>
      </c>
      <c r="G36">
        <v>24060000</v>
      </c>
      <c r="H36">
        <f t="shared" si="0"/>
        <v>-0.1255243490070288</v>
      </c>
      <c r="I36" s="30">
        <v>2713.83</v>
      </c>
      <c r="J36" s="34">
        <f t="shared" si="1"/>
        <v>-3.8947379604151844E-2</v>
      </c>
      <c r="K36" s="31"/>
    </row>
    <row r="37" spans="1:11" x14ac:dyDescent="0.3">
      <c r="A37" s="18">
        <v>43160</v>
      </c>
      <c r="B37">
        <v>81.290001000000004</v>
      </c>
      <c r="C37">
        <v>84.559997999999993</v>
      </c>
      <c r="D37">
        <v>76.830001999999993</v>
      </c>
      <c r="E37">
        <v>80.400002000000001</v>
      </c>
      <c r="F37">
        <v>77.638953999999998</v>
      </c>
      <c r="G37">
        <v>26120800</v>
      </c>
      <c r="H37">
        <f t="shared" si="0"/>
        <v>-1.1070038035976615E-2</v>
      </c>
      <c r="I37" s="30">
        <v>2640.87</v>
      </c>
      <c r="J37" s="34">
        <f t="shared" si="1"/>
        <v>-2.6884513768364315E-2</v>
      </c>
      <c r="K37" s="31"/>
    </row>
    <row r="38" spans="1:11" x14ac:dyDescent="0.3">
      <c r="A38" s="18">
        <v>43191</v>
      </c>
      <c r="B38">
        <v>80.449996999999996</v>
      </c>
      <c r="C38">
        <v>82.730002999999996</v>
      </c>
      <c r="D38">
        <v>64</v>
      </c>
      <c r="E38">
        <v>65.489998</v>
      </c>
      <c r="F38">
        <v>63.402755999999997</v>
      </c>
      <c r="G38">
        <v>31440900</v>
      </c>
      <c r="H38">
        <f t="shared" si="0"/>
        <v>-0.18336411384419216</v>
      </c>
      <c r="I38" s="30">
        <v>2648.05</v>
      </c>
      <c r="J38" s="34">
        <f t="shared" si="1"/>
        <v>2.718801001185378E-3</v>
      </c>
      <c r="K38" s="31"/>
    </row>
    <row r="39" spans="1:11" x14ac:dyDescent="0.3">
      <c r="A39" s="18">
        <v>43221</v>
      </c>
      <c r="B39">
        <v>66.470000999999996</v>
      </c>
      <c r="C39">
        <v>67.839995999999999</v>
      </c>
      <c r="D39">
        <v>63.080002</v>
      </c>
      <c r="E39">
        <v>63.220001000000003</v>
      </c>
      <c r="F39">
        <v>61.205105000000003</v>
      </c>
      <c r="G39">
        <v>39567800</v>
      </c>
      <c r="H39">
        <f t="shared" si="0"/>
        <v>-3.4661758236503082E-2</v>
      </c>
      <c r="I39" s="30">
        <v>2705.27</v>
      </c>
      <c r="J39" s="34">
        <f t="shared" si="1"/>
        <v>2.1608353316591389E-2</v>
      </c>
      <c r="K39" s="31"/>
    </row>
    <row r="40" spans="1:11" x14ac:dyDescent="0.3">
      <c r="A40" s="18">
        <v>43252</v>
      </c>
      <c r="B40">
        <v>61.73</v>
      </c>
      <c r="C40">
        <v>67.430000000000007</v>
      </c>
      <c r="D40">
        <v>61</v>
      </c>
      <c r="E40">
        <v>63.369999</v>
      </c>
      <c r="F40">
        <v>61.350327</v>
      </c>
      <c r="G40">
        <v>49114600</v>
      </c>
      <c r="H40">
        <f t="shared" si="0"/>
        <v>2.3727105770017243E-3</v>
      </c>
      <c r="I40" s="30">
        <v>2718.37</v>
      </c>
      <c r="J40" s="34">
        <f t="shared" si="1"/>
        <v>4.8424002040461378E-3</v>
      </c>
      <c r="K40" s="31"/>
    </row>
    <row r="41" spans="1:11" x14ac:dyDescent="0.3">
      <c r="A41" s="18">
        <v>43282</v>
      </c>
      <c r="B41">
        <v>62.82</v>
      </c>
      <c r="C41">
        <v>67.300003000000004</v>
      </c>
      <c r="D41">
        <v>56.25</v>
      </c>
      <c r="E41">
        <v>62.220001000000003</v>
      </c>
      <c r="F41">
        <v>60.236980000000003</v>
      </c>
      <c r="G41">
        <v>46434000</v>
      </c>
      <c r="H41">
        <f t="shared" si="0"/>
        <v>-1.8147368635867189E-2</v>
      </c>
      <c r="I41" s="30">
        <v>2816.29</v>
      </c>
      <c r="J41" s="34">
        <f t="shared" si="1"/>
        <v>3.6021586465418753E-2</v>
      </c>
      <c r="K41" s="31"/>
    </row>
    <row r="42" spans="1:11" x14ac:dyDescent="0.3">
      <c r="A42" s="18">
        <v>43313</v>
      </c>
      <c r="B42">
        <v>62.330002</v>
      </c>
      <c r="C42">
        <v>62.529998999999997</v>
      </c>
      <c r="D42">
        <v>56.32</v>
      </c>
      <c r="E42">
        <v>56.619999</v>
      </c>
      <c r="F42">
        <v>54.993431000000001</v>
      </c>
      <c r="G42">
        <v>27981300</v>
      </c>
      <c r="H42">
        <f t="shared" si="0"/>
        <v>-8.7048670102651271E-2</v>
      </c>
      <c r="I42" s="30">
        <v>2901.52</v>
      </c>
      <c r="J42" s="34">
        <f t="shared" si="1"/>
        <v>3.0263218631604083E-2</v>
      </c>
      <c r="K42" s="31"/>
    </row>
    <row r="43" spans="1:11" x14ac:dyDescent="0.3">
      <c r="A43" s="18">
        <v>43344</v>
      </c>
      <c r="B43">
        <v>56.110000999999997</v>
      </c>
      <c r="C43">
        <v>61.529998999999997</v>
      </c>
      <c r="D43">
        <v>54.209999000000003</v>
      </c>
      <c r="E43">
        <v>54.27</v>
      </c>
      <c r="F43">
        <v>52.710937999999999</v>
      </c>
      <c r="G43">
        <v>28180300</v>
      </c>
      <c r="H43">
        <f t="shared" si="0"/>
        <v>-4.1504829913230901E-2</v>
      </c>
      <c r="I43" s="30">
        <v>2913.98</v>
      </c>
      <c r="J43" s="34">
        <f t="shared" si="1"/>
        <v>4.2943009181395375E-3</v>
      </c>
      <c r="K43" s="31"/>
    </row>
    <row r="44" spans="1:11" x14ac:dyDescent="0.3">
      <c r="A44" s="18">
        <v>43374</v>
      </c>
      <c r="B44">
        <v>54.52</v>
      </c>
      <c r="C44">
        <v>55.119999</v>
      </c>
      <c r="D44">
        <v>42.880001</v>
      </c>
      <c r="E44">
        <v>47.27</v>
      </c>
      <c r="F44">
        <v>45.912028999999997</v>
      </c>
      <c r="G44">
        <v>51675500</v>
      </c>
      <c r="H44">
        <f t="shared" si="0"/>
        <v>-0.12898478490365706</v>
      </c>
      <c r="I44" s="30">
        <v>2711.74</v>
      </c>
      <c r="J44" s="34">
        <f t="shared" si="1"/>
        <v>-6.9403358979814644E-2</v>
      </c>
      <c r="K44" s="31"/>
    </row>
    <row r="45" spans="1:11" x14ac:dyDescent="0.3">
      <c r="A45" s="18">
        <v>43405</v>
      </c>
      <c r="B45">
        <v>47.689999</v>
      </c>
      <c r="C45">
        <v>52.75</v>
      </c>
      <c r="D45">
        <v>46.900002000000001</v>
      </c>
      <c r="E45">
        <v>52.150002000000001</v>
      </c>
      <c r="F45">
        <v>50.864666</v>
      </c>
      <c r="G45">
        <v>29029200</v>
      </c>
      <c r="H45">
        <f t="shared" si="0"/>
        <v>0.10787231816742415</v>
      </c>
      <c r="I45" s="30">
        <v>2760.17</v>
      </c>
      <c r="J45" s="34">
        <f t="shared" si="1"/>
        <v>1.785938179914015E-2</v>
      </c>
      <c r="K45" s="31"/>
    </row>
    <row r="46" spans="1:11" x14ac:dyDescent="0.3">
      <c r="A46" s="18">
        <v>43435</v>
      </c>
      <c r="B46">
        <v>53</v>
      </c>
      <c r="C46">
        <v>53.18</v>
      </c>
      <c r="D46">
        <v>40.639999000000003</v>
      </c>
      <c r="E46">
        <v>43.98</v>
      </c>
      <c r="F46">
        <v>42.896030000000003</v>
      </c>
      <c r="G46">
        <v>27381600</v>
      </c>
      <c r="H46">
        <f t="shared" si="0"/>
        <v>-0.15666348816681497</v>
      </c>
      <c r="I46" s="30">
        <v>2506.85</v>
      </c>
      <c r="J46" s="34">
        <f t="shared" si="1"/>
        <v>-9.1776955767217339E-2</v>
      </c>
      <c r="K46" s="31"/>
    </row>
    <row r="47" spans="1:11" x14ac:dyDescent="0.3">
      <c r="A47" s="18">
        <v>43466</v>
      </c>
      <c r="B47">
        <v>43.380001</v>
      </c>
      <c r="C47">
        <v>52.790000999999997</v>
      </c>
      <c r="D47">
        <v>42.830002</v>
      </c>
      <c r="E47">
        <v>52.389999000000003</v>
      </c>
      <c r="F47">
        <v>51.098751</v>
      </c>
      <c r="G47">
        <v>32739500</v>
      </c>
      <c r="H47">
        <f t="shared" si="0"/>
        <v>0.19122331367261713</v>
      </c>
      <c r="I47" s="30">
        <v>2704.1</v>
      </c>
      <c r="J47" s="34">
        <f t="shared" si="1"/>
        <v>7.8684404731036883E-2</v>
      </c>
      <c r="K47" s="31"/>
    </row>
    <row r="48" spans="1:11" x14ac:dyDescent="0.3">
      <c r="A48" s="18">
        <v>43497</v>
      </c>
      <c r="B48">
        <v>52.380001</v>
      </c>
      <c r="C48">
        <v>55.82</v>
      </c>
      <c r="D48">
        <v>49.09</v>
      </c>
      <c r="E48">
        <v>49.93</v>
      </c>
      <c r="F48">
        <v>48.944217999999999</v>
      </c>
      <c r="G48">
        <v>30756600</v>
      </c>
      <c r="H48">
        <f t="shared" si="0"/>
        <v>-4.2164102993437202E-2</v>
      </c>
      <c r="I48" s="30">
        <v>2784.49</v>
      </c>
      <c r="J48" s="34">
        <f t="shared" si="1"/>
        <v>2.9728930143116061E-2</v>
      </c>
      <c r="K48" s="31"/>
    </row>
    <row r="49" spans="1:11" x14ac:dyDescent="0.3">
      <c r="A49" s="18">
        <v>43525</v>
      </c>
      <c r="B49">
        <v>50.389999000000003</v>
      </c>
      <c r="C49">
        <v>50.869999</v>
      </c>
      <c r="D49">
        <v>44.459999000000003</v>
      </c>
      <c r="E49">
        <v>47.119999</v>
      </c>
      <c r="F49">
        <v>46.189689999999999</v>
      </c>
      <c r="G49">
        <v>29856000</v>
      </c>
      <c r="H49">
        <f t="shared" si="0"/>
        <v>-5.6278925531101587E-2</v>
      </c>
      <c r="I49" s="30">
        <v>2834.4</v>
      </c>
      <c r="J49" s="34">
        <f t="shared" si="1"/>
        <v>1.7924287751078349E-2</v>
      </c>
      <c r="K49" s="31"/>
    </row>
    <row r="50" spans="1:11" x14ac:dyDescent="0.3">
      <c r="A50" s="18">
        <v>43556</v>
      </c>
      <c r="B50">
        <v>47.68</v>
      </c>
      <c r="C50">
        <v>55.700001</v>
      </c>
      <c r="D50">
        <v>47.529998999999997</v>
      </c>
      <c r="E50">
        <v>51.27</v>
      </c>
      <c r="F50">
        <v>50.489455999999997</v>
      </c>
      <c r="G50">
        <v>37995800</v>
      </c>
      <c r="H50">
        <f t="shared" si="0"/>
        <v>9.3089301963273696E-2</v>
      </c>
      <c r="I50" s="30">
        <v>2945.83</v>
      </c>
      <c r="J50" s="34">
        <f t="shared" si="1"/>
        <v>3.9313434942139347E-2</v>
      </c>
      <c r="K50" s="31"/>
    </row>
    <row r="51" spans="1:11" x14ac:dyDescent="0.3">
      <c r="A51" s="18">
        <v>43586</v>
      </c>
      <c r="B51">
        <v>51.290000999999997</v>
      </c>
      <c r="C51">
        <v>52.439999</v>
      </c>
      <c r="D51">
        <v>47.939999</v>
      </c>
      <c r="E51">
        <v>48.470001000000003</v>
      </c>
      <c r="F51">
        <v>47.732086000000002</v>
      </c>
      <c r="G51">
        <v>24931600</v>
      </c>
      <c r="H51">
        <f t="shared" si="0"/>
        <v>-5.4612788856350458E-2</v>
      </c>
      <c r="I51" s="30">
        <v>2752.06</v>
      </c>
      <c r="J51" s="34">
        <f t="shared" si="1"/>
        <v>-6.5777726481161536E-2</v>
      </c>
      <c r="K51" s="31"/>
    </row>
    <row r="52" spans="1:11" x14ac:dyDescent="0.3">
      <c r="A52" s="18">
        <v>43617</v>
      </c>
      <c r="B52">
        <v>48.299999</v>
      </c>
      <c r="C52">
        <v>58.580002</v>
      </c>
      <c r="D52">
        <v>48.099997999999999</v>
      </c>
      <c r="E52">
        <v>58.200001</v>
      </c>
      <c r="F52">
        <v>57.313957000000002</v>
      </c>
      <c r="G52">
        <v>37167000</v>
      </c>
      <c r="H52">
        <f t="shared" si="0"/>
        <v>0.20074276661614987</v>
      </c>
      <c r="I52" s="30">
        <v>2941.76</v>
      </c>
      <c r="J52" s="34">
        <f t="shared" si="1"/>
        <v>6.8930183208214979E-2</v>
      </c>
      <c r="K52" s="31"/>
    </row>
    <row r="53" spans="1:11" x14ac:dyDescent="0.3">
      <c r="A53" s="18">
        <v>43647</v>
      </c>
      <c r="B53">
        <v>58.75</v>
      </c>
      <c r="C53">
        <v>60.110000999999997</v>
      </c>
      <c r="D53">
        <v>54.369999</v>
      </c>
      <c r="E53">
        <v>58</v>
      </c>
      <c r="F53">
        <v>57.117001000000002</v>
      </c>
      <c r="G53">
        <v>29633000</v>
      </c>
      <c r="H53">
        <f t="shared" si="0"/>
        <v>-3.4364404467833731E-3</v>
      </c>
      <c r="I53" s="30">
        <v>2980.38</v>
      </c>
      <c r="J53" s="34">
        <f t="shared" si="1"/>
        <v>1.3128195366039375E-2</v>
      </c>
      <c r="K53" s="31"/>
    </row>
    <row r="54" spans="1:11" x14ac:dyDescent="0.3">
      <c r="A54" s="18">
        <v>43678</v>
      </c>
      <c r="B54">
        <v>58.02</v>
      </c>
      <c r="C54">
        <v>58.16</v>
      </c>
      <c r="D54">
        <v>52.990001999999997</v>
      </c>
      <c r="E54">
        <v>57.360000999999997</v>
      </c>
      <c r="F54">
        <v>56.708458</v>
      </c>
      <c r="G54">
        <v>25585900</v>
      </c>
      <c r="H54">
        <f t="shared" si="0"/>
        <v>-7.1527389892197535E-3</v>
      </c>
      <c r="I54" s="30">
        <v>2926.46</v>
      </c>
      <c r="J54" s="34">
        <f t="shared" si="1"/>
        <v>-1.8091652742267761E-2</v>
      </c>
      <c r="K54" s="31"/>
    </row>
    <row r="55" spans="1:11" x14ac:dyDescent="0.3">
      <c r="A55" s="18">
        <v>43709</v>
      </c>
      <c r="B55">
        <v>56.98</v>
      </c>
      <c r="C55">
        <v>63.48</v>
      </c>
      <c r="D55">
        <v>54.830002</v>
      </c>
      <c r="E55">
        <v>63.200001</v>
      </c>
      <c r="F55">
        <v>62.482120999999999</v>
      </c>
      <c r="G55">
        <v>59871500</v>
      </c>
      <c r="H55">
        <f t="shared" si="0"/>
        <v>0.1018130840376581</v>
      </c>
      <c r="I55" s="30">
        <v>2976.74</v>
      </c>
      <c r="J55" s="34">
        <f t="shared" si="1"/>
        <v>1.7181167690656807E-2</v>
      </c>
      <c r="K55" s="31"/>
    </row>
    <row r="56" spans="1:11" x14ac:dyDescent="0.3">
      <c r="A56" s="18">
        <v>43739</v>
      </c>
      <c r="B56">
        <v>63.439999</v>
      </c>
      <c r="C56">
        <v>65.220000999999996</v>
      </c>
      <c r="D56">
        <v>59.25</v>
      </c>
      <c r="E56">
        <v>61.279998999999997</v>
      </c>
      <c r="F56">
        <v>60.583927000000003</v>
      </c>
      <c r="G56">
        <v>38096300</v>
      </c>
      <c r="H56">
        <f t="shared" si="0"/>
        <v>-3.0379794565552509E-2</v>
      </c>
      <c r="I56" s="30">
        <v>3037.56</v>
      </c>
      <c r="J56" s="34">
        <f t="shared" si="1"/>
        <v>2.0431747482144935E-2</v>
      </c>
      <c r="K56" s="31"/>
    </row>
    <row r="57" spans="1:11" x14ac:dyDescent="0.3">
      <c r="A57" s="18">
        <v>43770</v>
      </c>
      <c r="B57">
        <v>61.84</v>
      </c>
      <c r="C57">
        <v>68.720000999999996</v>
      </c>
      <c r="D57">
        <v>61.84</v>
      </c>
      <c r="E57">
        <v>67.059997999999993</v>
      </c>
      <c r="F57">
        <v>66.538841000000005</v>
      </c>
      <c r="G57">
        <v>22412600</v>
      </c>
      <c r="H57">
        <f t="shared" si="0"/>
        <v>9.8291977672559927E-2</v>
      </c>
      <c r="I57" s="30">
        <v>3140.98</v>
      </c>
      <c r="J57" s="34">
        <f t="shared" si="1"/>
        <v>3.404706409091518E-2</v>
      </c>
      <c r="K57" s="31"/>
    </row>
    <row r="58" spans="1:11" x14ac:dyDescent="0.3">
      <c r="A58" s="18">
        <v>43800</v>
      </c>
      <c r="B58">
        <v>67.139999000000003</v>
      </c>
      <c r="C58">
        <v>67.879997000000003</v>
      </c>
      <c r="D58">
        <v>64.120002999999997</v>
      </c>
      <c r="E58">
        <v>65.120002999999997</v>
      </c>
      <c r="F58">
        <v>64.613922000000002</v>
      </c>
      <c r="G58">
        <v>21299600</v>
      </c>
      <c r="H58">
        <f t="shared" si="0"/>
        <v>-2.8929253516754239E-2</v>
      </c>
      <c r="I58" s="30">
        <v>3230.78</v>
      </c>
      <c r="J58" s="34">
        <f t="shared" si="1"/>
        <v>2.8589803182446305E-2</v>
      </c>
      <c r="K58" s="31"/>
    </row>
    <row r="59" spans="1:11" x14ac:dyDescent="0.3">
      <c r="A59" s="18">
        <v>43831</v>
      </c>
      <c r="B59">
        <v>65.339995999999999</v>
      </c>
      <c r="C59">
        <v>67.980002999999996</v>
      </c>
      <c r="D59">
        <v>60.419998</v>
      </c>
      <c r="E59">
        <v>60.490001999999997</v>
      </c>
      <c r="F59">
        <v>60.019905000000001</v>
      </c>
      <c r="G59">
        <v>25256700</v>
      </c>
      <c r="H59">
        <f t="shared" si="0"/>
        <v>-7.109949153063333E-2</v>
      </c>
      <c r="I59" s="30">
        <v>3225.52</v>
      </c>
      <c r="J59" s="34">
        <f t="shared" si="1"/>
        <v>-1.6280898111292741E-3</v>
      </c>
      <c r="K59" s="31"/>
    </row>
    <row r="60" spans="1:11" x14ac:dyDescent="0.3">
      <c r="A60" s="18">
        <v>43862</v>
      </c>
      <c r="B60">
        <v>60.720001000000003</v>
      </c>
      <c r="C60">
        <v>67.419998000000007</v>
      </c>
      <c r="D60">
        <v>53.490001999999997</v>
      </c>
      <c r="E60">
        <v>56.490001999999997</v>
      </c>
      <c r="F60">
        <v>56.258327000000001</v>
      </c>
      <c r="G60">
        <v>27510500</v>
      </c>
      <c r="H60">
        <f t="shared" si="0"/>
        <v>-6.2672175172553191E-2</v>
      </c>
      <c r="I60" s="30">
        <v>2954.22</v>
      </c>
      <c r="J60" s="34">
        <f t="shared" si="1"/>
        <v>-8.4110469009648137E-2</v>
      </c>
      <c r="K60" s="31"/>
    </row>
    <row r="61" spans="1:11" x14ac:dyDescent="0.3">
      <c r="A61" s="18">
        <v>43891</v>
      </c>
      <c r="B61">
        <v>56.75</v>
      </c>
      <c r="C61">
        <v>59.310001</v>
      </c>
      <c r="D61">
        <v>30.1</v>
      </c>
      <c r="E61">
        <v>31.17</v>
      </c>
      <c r="F61">
        <v>31.042168</v>
      </c>
      <c r="G61">
        <v>34488600</v>
      </c>
      <c r="H61">
        <f>F61/F60-1</f>
        <v>-0.4482209184784326</v>
      </c>
      <c r="I61">
        <v>2584.59</v>
      </c>
      <c r="J61" s="34">
        <f t="shared" si="1"/>
        <v>-0.12511932083595656</v>
      </c>
      <c r="K61" s="3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3E05-008C-4EDD-915D-19B1962C9045}">
  <dimension ref="A1:E16"/>
  <sheetViews>
    <sheetView workbookViewId="0">
      <selection activeCell="B4" sqref="B4"/>
    </sheetView>
  </sheetViews>
  <sheetFormatPr defaultRowHeight="14.4" x14ac:dyDescent="0.3"/>
  <cols>
    <col min="1" max="1" width="28.6640625" bestFit="1" customWidth="1"/>
  </cols>
  <sheetData>
    <row r="1" spans="1:5" x14ac:dyDescent="0.3">
      <c r="A1" s="19" t="s">
        <v>703</v>
      </c>
      <c r="B1" s="19"/>
      <c r="D1" s="19" t="s">
        <v>774</v>
      </c>
      <c r="E1" s="19"/>
    </row>
    <row r="2" spans="1:5" x14ac:dyDescent="0.3">
      <c r="A2" t="s">
        <v>775</v>
      </c>
      <c r="B2">
        <v>0.92</v>
      </c>
      <c r="D2" t="s">
        <v>763</v>
      </c>
      <c r="E2">
        <f>B14*B5+B15*B7*(1-B16)</f>
        <v>7.389256864207999</v>
      </c>
    </row>
    <row r="3" spans="1:5" x14ac:dyDescent="0.3">
      <c r="A3" t="s">
        <v>768</v>
      </c>
      <c r="B3">
        <f>1.611899</f>
        <v>1.611899</v>
      </c>
    </row>
    <row r="4" spans="1:5" x14ac:dyDescent="0.3">
      <c r="A4" t="s">
        <v>769</v>
      </c>
      <c r="B4">
        <v>8</v>
      </c>
    </row>
    <row r="5" spans="1:5" x14ac:dyDescent="0.3">
      <c r="A5" t="s">
        <v>778</v>
      </c>
      <c r="B5">
        <f>B2+B3*B4</f>
        <v>13.815192</v>
      </c>
    </row>
    <row r="7" spans="1:5" x14ac:dyDescent="0.3">
      <c r="A7" t="s">
        <v>770</v>
      </c>
      <c r="B7">
        <v>5.18</v>
      </c>
    </row>
    <row r="9" spans="1:5" x14ac:dyDescent="0.3">
      <c r="A9" t="s">
        <v>781</v>
      </c>
      <c r="B9">
        <v>10</v>
      </c>
    </row>
    <row r="10" spans="1:5" x14ac:dyDescent="0.3">
      <c r="A10" t="s">
        <v>764</v>
      </c>
      <c r="B10">
        <v>0.109</v>
      </c>
    </row>
    <row r="11" spans="1:5" x14ac:dyDescent="0.3">
      <c r="A11" t="s">
        <v>779</v>
      </c>
      <c r="B11">
        <v>31.11</v>
      </c>
    </row>
    <row r="12" spans="1:5" x14ac:dyDescent="0.3">
      <c r="A12" t="s">
        <v>780</v>
      </c>
      <c r="B12">
        <f>B11*B10</f>
        <v>3.3909899999999999</v>
      </c>
    </row>
    <row r="14" spans="1:5" x14ac:dyDescent="0.3">
      <c r="A14" t="s">
        <v>771</v>
      </c>
      <c r="B14">
        <f>B12/B9</f>
        <v>0.33909899999999998</v>
      </c>
    </row>
    <row r="15" spans="1:5" x14ac:dyDescent="0.3">
      <c r="A15" t="s">
        <v>772</v>
      </c>
      <c r="B15">
        <f>1-B14</f>
        <v>0.66090099999999996</v>
      </c>
    </row>
    <row r="16" spans="1:5" x14ac:dyDescent="0.3">
      <c r="A16" t="s">
        <v>773</v>
      </c>
      <c r="B16">
        <v>0.21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D94A-1391-493F-90E6-E638338C7BF3}">
  <dimension ref="A1:G64"/>
  <sheetViews>
    <sheetView tabSelected="1" workbookViewId="0">
      <selection activeCell="B14" sqref="B14"/>
    </sheetView>
  </sheetViews>
  <sheetFormatPr defaultRowHeight="14.4" x14ac:dyDescent="0.3"/>
  <cols>
    <col min="1" max="1" width="25.6640625" bestFit="1" customWidth="1"/>
    <col min="2" max="2" width="10.109375" bestFit="1" customWidth="1"/>
    <col min="3" max="6" width="7.5546875" bestFit="1" customWidth="1"/>
    <col min="7" max="7" width="9.109375" bestFit="1" customWidth="1"/>
  </cols>
  <sheetData>
    <row r="1" spans="1:7" x14ac:dyDescent="0.3">
      <c r="A1" s="19" t="s">
        <v>703</v>
      </c>
      <c r="B1" s="19"/>
    </row>
    <row r="2" spans="1:7" x14ac:dyDescent="0.3">
      <c r="A2" t="s">
        <v>729</v>
      </c>
      <c r="B2">
        <f>4.2%</f>
        <v>4.2000000000000003E-2</v>
      </c>
    </row>
    <row r="3" spans="1:7" x14ac:dyDescent="0.3">
      <c r="A3" t="s">
        <v>737</v>
      </c>
      <c r="B3">
        <v>0.78</v>
      </c>
    </row>
    <row r="4" spans="1:7" x14ac:dyDescent="0.3">
      <c r="A4" t="s">
        <v>738</v>
      </c>
      <c r="B4" s="25">
        <v>0.1</v>
      </c>
    </row>
    <row r="5" spans="1:7" x14ac:dyDescent="0.3">
      <c r="A5" t="s">
        <v>739</v>
      </c>
      <c r="B5">
        <v>0.06</v>
      </c>
    </row>
    <row r="6" spans="1:7" x14ac:dyDescent="0.3">
      <c r="A6" t="s">
        <v>740</v>
      </c>
      <c r="B6">
        <v>4.4999999999999998E-2</v>
      </c>
    </row>
    <row r="7" spans="1:7" x14ac:dyDescent="0.3">
      <c r="A7" t="s">
        <v>741</v>
      </c>
      <c r="B7">
        <v>0.21</v>
      </c>
    </row>
    <row r="8" spans="1:7" x14ac:dyDescent="0.3">
      <c r="A8" t="s">
        <v>742</v>
      </c>
      <c r="B8">
        <f>1-0.23</f>
        <v>0.77</v>
      </c>
    </row>
    <row r="9" spans="1:7" x14ac:dyDescent="0.3">
      <c r="A9" t="s">
        <v>743</v>
      </c>
      <c r="B9">
        <v>1.7000000000000001E-2</v>
      </c>
    </row>
    <row r="10" spans="1:7" x14ac:dyDescent="0.3">
      <c r="A10" t="s">
        <v>744</v>
      </c>
      <c r="B10">
        <v>0.12</v>
      </c>
    </row>
    <row r="11" spans="1:7" x14ac:dyDescent="0.3">
      <c r="A11" t="s">
        <v>745</v>
      </c>
      <c r="B11">
        <v>0.14000000000000001</v>
      </c>
    </row>
    <row r="12" spans="1:7" x14ac:dyDescent="0.3">
      <c r="A12" t="s">
        <v>746</v>
      </c>
      <c r="B12">
        <v>2.5999999999999999E-2</v>
      </c>
    </row>
    <row r="13" spans="1:7" x14ac:dyDescent="0.3">
      <c r="A13" t="s">
        <v>756</v>
      </c>
      <c r="B13">
        <v>4.9000000000000002E-2</v>
      </c>
    </row>
    <row r="14" spans="1:7" x14ac:dyDescent="0.3">
      <c r="A14" t="s">
        <v>757</v>
      </c>
      <c r="B14">
        <f>0.18</f>
        <v>0.18</v>
      </c>
    </row>
    <row r="16" spans="1:7" x14ac:dyDescent="0.3">
      <c r="B16" s="20">
        <v>2019</v>
      </c>
      <c r="C16" s="20">
        <v>2020</v>
      </c>
      <c r="D16" s="20">
        <v>2021</v>
      </c>
      <c r="E16" s="20">
        <v>2022</v>
      </c>
      <c r="F16" s="20">
        <v>2023</v>
      </c>
      <c r="G16" s="20">
        <v>2024</v>
      </c>
    </row>
    <row r="17" spans="1:7" x14ac:dyDescent="0.3">
      <c r="A17" t="s">
        <v>704</v>
      </c>
      <c r="B17" s="28">
        <f>'Income Statement'!L8</f>
        <v>7160</v>
      </c>
      <c r="C17" s="28">
        <f>B17*(1+$B$2)</f>
        <v>7460.72</v>
      </c>
      <c r="D17" s="28">
        <f t="shared" ref="D17:G17" si="0">C17*(1+$B$2)</f>
        <v>7774.0702400000009</v>
      </c>
      <c r="E17" s="28">
        <f t="shared" si="0"/>
        <v>8100.5811900800009</v>
      </c>
      <c r="F17" s="28">
        <f t="shared" si="0"/>
        <v>8440.8056000633605</v>
      </c>
      <c r="G17" s="28">
        <f t="shared" si="0"/>
        <v>8795.3194352660212</v>
      </c>
    </row>
    <row r="18" spans="1:7" x14ac:dyDescent="0.3">
      <c r="A18" t="s">
        <v>33</v>
      </c>
      <c r="B18" s="28">
        <f>'Income Statement'!L13</f>
        <v>5551</v>
      </c>
      <c r="C18" s="28">
        <f>C17*$B$3</f>
        <v>5819.3616000000002</v>
      </c>
      <c r="D18" s="28">
        <f t="shared" ref="D18:G18" si="1">D17*$B$3</f>
        <v>6063.7747872000009</v>
      </c>
      <c r="E18" s="28">
        <f t="shared" si="1"/>
        <v>6318.4533282624006</v>
      </c>
      <c r="F18" s="28">
        <f t="shared" si="1"/>
        <v>6583.8283680494214</v>
      </c>
      <c r="G18" s="28">
        <f t="shared" si="1"/>
        <v>6860.3491595074966</v>
      </c>
    </row>
    <row r="19" spans="1:7" x14ac:dyDescent="0.3">
      <c r="A19" t="s">
        <v>705</v>
      </c>
      <c r="B19" s="28">
        <f>'Income Statement'!L17</f>
        <v>698</v>
      </c>
      <c r="C19" s="28">
        <f>C17*$B$4</f>
        <v>746.07200000000012</v>
      </c>
      <c r="D19" s="28">
        <f t="shared" ref="D19:G19" si="2">D17*$B$4</f>
        <v>777.40702400000009</v>
      </c>
      <c r="E19" s="28">
        <f t="shared" si="2"/>
        <v>810.05811900800018</v>
      </c>
      <c r="F19" s="28">
        <f t="shared" si="2"/>
        <v>844.0805600063361</v>
      </c>
      <c r="G19" s="28">
        <f t="shared" si="2"/>
        <v>879.53194352660216</v>
      </c>
    </row>
    <row r="20" spans="1:7" x14ac:dyDescent="0.3">
      <c r="A20" t="s">
        <v>706</v>
      </c>
      <c r="B20" s="28">
        <f>'Income Statement'!$L$15</f>
        <v>87</v>
      </c>
      <c r="C20" s="28">
        <f>'Income Statement'!$L$15</f>
        <v>87</v>
      </c>
      <c r="D20" s="28">
        <f>'Income Statement'!$L$15</f>
        <v>87</v>
      </c>
      <c r="E20" s="28">
        <f>'Income Statement'!$L$15</f>
        <v>87</v>
      </c>
      <c r="F20" s="28">
        <f>'Income Statement'!$L$15</f>
        <v>87</v>
      </c>
      <c r="G20" s="28">
        <f>'Income Statement'!$L$15</f>
        <v>87</v>
      </c>
    </row>
    <row r="21" spans="1:7" x14ac:dyDescent="0.3">
      <c r="A21" t="s">
        <v>104</v>
      </c>
      <c r="B21" s="28">
        <f>'Income Statement'!L58</f>
        <v>402</v>
      </c>
      <c r="C21" s="28">
        <f>B31*$B$5</f>
        <v>401.7</v>
      </c>
      <c r="D21" s="28">
        <f t="shared" ref="D21:G21" si="3">C31*$B$5</f>
        <v>421.38329999999996</v>
      </c>
      <c r="E21" s="28">
        <f t="shared" si="3"/>
        <v>442.0310816999999</v>
      </c>
      <c r="F21" s="28">
        <f t="shared" si="3"/>
        <v>463.69060470329993</v>
      </c>
      <c r="G21" s="28">
        <f t="shared" si="3"/>
        <v>486.41144433376155</v>
      </c>
    </row>
    <row r="22" spans="1:7" x14ac:dyDescent="0.3">
      <c r="A22" t="s">
        <v>708</v>
      </c>
      <c r="B22" s="28">
        <f>'Income Statement'!L27</f>
        <v>131</v>
      </c>
      <c r="C22" s="28">
        <f>B39*$B$6</f>
        <v>134.37</v>
      </c>
      <c r="D22" s="28">
        <f t="shared" ref="D22:G22" si="4">C39*$B$6</f>
        <v>128.80954457460007</v>
      </c>
      <c r="E22" s="28">
        <f t="shared" si="4"/>
        <v>118.97330285320605</v>
      </c>
      <c r="F22" s="28">
        <f t="shared" si="4"/>
        <v>108.26298145364235</v>
      </c>
      <c r="G22" s="28">
        <f t="shared" si="4"/>
        <v>96.632015013564967</v>
      </c>
    </row>
    <row r="23" spans="1:7" x14ac:dyDescent="0.3">
      <c r="A23" t="s">
        <v>707</v>
      </c>
      <c r="B23" s="28">
        <f>'Income Statement'!L31</f>
        <v>186</v>
      </c>
      <c r="C23" s="28">
        <f>(C17-SUM(C18:C22))*$B$7</f>
        <v>57.165444000000051</v>
      </c>
      <c r="D23" s="28">
        <f t="shared" ref="D23:G23" si="5">(D17-SUM(D18:D22))*$B$7</f>
        <v>62.09607268733383</v>
      </c>
      <c r="E23" s="28">
        <f t="shared" si="5"/>
        <v>68.05372523384267</v>
      </c>
      <c r="F23" s="28">
        <f t="shared" si="5"/>
        <v>74.328048028638847</v>
      </c>
      <c r="G23" s="28">
        <f t="shared" si="5"/>
        <v>80.932923305765016</v>
      </c>
    </row>
    <row r="24" spans="1:7" x14ac:dyDescent="0.3">
      <c r="A24" t="s">
        <v>709</v>
      </c>
      <c r="B24" s="28">
        <f>'Income Statement'!L51</f>
        <v>405</v>
      </c>
      <c r="C24" s="28">
        <f>C17-SUM(C18:C23)</f>
        <v>215.05095600000004</v>
      </c>
      <c r="D24" s="28">
        <f t="shared" ref="D24:G24" si="6">D17-SUM(D18:D23)</f>
        <v>233.5995115380656</v>
      </c>
      <c r="E24" s="28">
        <f t="shared" si="6"/>
        <v>256.011633022551</v>
      </c>
      <c r="F24" s="28">
        <f t="shared" si="6"/>
        <v>279.61503782202271</v>
      </c>
      <c r="G24" s="28">
        <f t="shared" si="6"/>
        <v>304.46194957883017</v>
      </c>
    </row>
    <row r="25" spans="1:7" x14ac:dyDescent="0.3">
      <c r="A25" t="s">
        <v>710</v>
      </c>
      <c r="B25" s="28"/>
      <c r="C25" s="28">
        <f>C24*$B$8</f>
        <v>165.58923612000004</v>
      </c>
      <c r="D25" s="28">
        <f t="shared" ref="D25:G25" si="7">D24*$B$8</f>
        <v>179.87162388431051</v>
      </c>
      <c r="E25" s="28">
        <f t="shared" si="7"/>
        <v>197.12895742736427</v>
      </c>
      <c r="F25" s="28">
        <f t="shared" si="7"/>
        <v>215.3035791229575</v>
      </c>
      <c r="G25" s="28">
        <f t="shared" si="7"/>
        <v>234.43570117569925</v>
      </c>
    </row>
    <row r="26" spans="1:7" x14ac:dyDescent="0.3">
      <c r="B26" s="28"/>
      <c r="C26" s="28"/>
      <c r="D26" s="28"/>
      <c r="E26" s="28"/>
      <c r="F26" s="28"/>
      <c r="G26" s="28"/>
    </row>
    <row r="27" spans="1:7" x14ac:dyDescent="0.3">
      <c r="A27" t="s">
        <v>711</v>
      </c>
      <c r="B27" s="28">
        <f>'Balance Sheet'!L8</f>
        <v>172</v>
      </c>
      <c r="C27" s="28">
        <f>C17*$B$9</f>
        <v>126.83224000000001</v>
      </c>
      <c r="D27" s="28">
        <f t="shared" ref="D27:G27" si="8">D17*$B$9</f>
        <v>132.15919408000002</v>
      </c>
      <c r="E27" s="28">
        <f t="shared" si="8"/>
        <v>137.70988023136002</v>
      </c>
      <c r="F27" s="28">
        <f t="shared" si="8"/>
        <v>143.49369520107714</v>
      </c>
      <c r="G27" s="28">
        <f t="shared" si="8"/>
        <v>149.52043039952238</v>
      </c>
    </row>
    <row r="28" spans="1:7" x14ac:dyDescent="0.3">
      <c r="A28" t="s">
        <v>712</v>
      </c>
      <c r="B28" s="28">
        <f>'Balance Sheet'!L10</f>
        <v>770</v>
      </c>
      <c r="C28" s="28">
        <f>C17*$B$10</f>
        <v>895.28639999999996</v>
      </c>
      <c r="D28" s="28">
        <f t="shared" ref="D28:G28" si="9">D17*$B$10</f>
        <v>932.88842880000004</v>
      </c>
      <c r="E28" s="28">
        <f t="shared" si="9"/>
        <v>972.06974280960003</v>
      </c>
      <c r="F28" s="28">
        <f t="shared" si="9"/>
        <v>1012.8966720076032</v>
      </c>
      <c r="G28" s="28">
        <f t="shared" si="9"/>
        <v>1055.4383322319225</v>
      </c>
    </row>
    <row r="29" spans="1:7" x14ac:dyDescent="0.3">
      <c r="A29" t="s">
        <v>713</v>
      </c>
      <c r="B29" s="28">
        <f>'Balance Sheet'!L12</f>
        <v>1033</v>
      </c>
      <c r="C29" s="28">
        <f>C17*$B$11</f>
        <v>1044.5008</v>
      </c>
      <c r="D29" s="28">
        <f t="shared" ref="D29:G29" si="10">D17*$B$11</f>
        <v>1088.3698336000002</v>
      </c>
      <c r="E29" s="28">
        <f t="shared" si="10"/>
        <v>1134.0813666112003</v>
      </c>
      <c r="F29" s="28">
        <f t="shared" si="10"/>
        <v>1181.7127840088706</v>
      </c>
      <c r="G29" s="28">
        <f t="shared" si="10"/>
        <v>1231.344720937243</v>
      </c>
    </row>
    <row r="30" spans="1:7" x14ac:dyDescent="0.3">
      <c r="A30" t="s">
        <v>714</v>
      </c>
      <c r="B30" s="28">
        <f>'Balance Sheet'!L15</f>
        <v>86</v>
      </c>
      <c r="C30" s="28">
        <f>C17*$B$12</f>
        <v>193.97872000000001</v>
      </c>
      <c r="D30" s="28">
        <f t="shared" ref="D30:G30" si="11">D17*$B$12</f>
        <v>202.12582624000001</v>
      </c>
      <c r="E30" s="28">
        <f t="shared" si="11"/>
        <v>210.61511094208001</v>
      </c>
      <c r="F30" s="28">
        <f t="shared" si="11"/>
        <v>219.46094560164735</v>
      </c>
      <c r="G30" s="28">
        <f t="shared" si="11"/>
        <v>228.67830531691655</v>
      </c>
    </row>
    <row r="31" spans="1:7" x14ac:dyDescent="0.3">
      <c r="A31" t="s">
        <v>715</v>
      </c>
      <c r="B31" s="28">
        <f>'Balance Sheet'!L62</f>
        <v>6695</v>
      </c>
      <c r="C31" s="28">
        <f>B31*(1+$B$13)</f>
        <v>7023.0549999999994</v>
      </c>
      <c r="D31" s="28">
        <f t="shared" ref="D31:G31" si="12">C31*(1+$B$13)</f>
        <v>7367.184694999999</v>
      </c>
      <c r="E31" s="28">
        <f t="shared" si="12"/>
        <v>7728.1767450549987</v>
      </c>
      <c r="F31" s="28">
        <f t="shared" si="12"/>
        <v>8106.8574055626932</v>
      </c>
      <c r="G31" s="28">
        <f t="shared" si="12"/>
        <v>8504.0934184352645</v>
      </c>
    </row>
    <row r="32" spans="1:7" x14ac:dyDescent="0.3">
      <c r="A32" t="s">
        <v>716</v>
      </c>
      <c r="B32" s="28">
        <f>'Balance Sheet'!L64</f>
        <v>2840</v>
      </c>
      <c r="C32" s="28">
        <f>B32+C21</f>
        <v>3241.7</v>
      </c>
      <c r="D32" s="28">
        <f t="shared" ref="D32:G32" si="13">C32+D21</f>
        <v>3663.0832999999998</v>
      </c>
      <c r="E32" s="28">
        <f t="shared" si="13"/>
        <v>4105.1143816999993</v>
      </c>
      <c r="F32" s="28">
        <f t="shared" si="13"/>
        <v>4568.8049864032992</v>
      </c>
      <c r="G32" s="28">
        <f t="shared" si="13"/>
        <v>5055.2164307370604</v>
      </c>
    </row>
    <row r="33" spans="1:7" x14ac:dyDescent="0.3">
      <c r="A33" t="s">
        <v>302</v>
      </c>
      <c r="B33" s="28">
        <f>'Balance Sheet'!L22</f>
        <v>1721</v>
      </c>
      <c r="C33" s="28">
        <f>B33</f>
        <v>1721</v>
      </c>
      <c r="D33" s="28">
        <f t="shared" ref="D33:G33" si="14">C33</f>
        <v>1721</v>
      </c>
      <c r="E33" s="28">
        <f t="shared" si="14"/>
        <v>1721</v>
      </c>
      <c r="F33" s="28">
        <f t="shared" si="14"/>
        <v>1721</v>
      </c>
      <c r="G33" s="28">
        <f t="shared" si="14"/>
        <v>1721</v>
      </c>
    </row>
    <row r="34" spans="1:7" x14ac:dyDescent="0.3">
      <c r="A34" t="s">
        <v>717</v>
      </c>
      <c r="B34" s="28">
        <f>'Balance Sheet'!L23</f>
        <v>1932</v>
      </c>
      <c r="C34" s="28">
        <f>B34</f>
        <v>1932</v>
      </c>
      <c r="D34" s="28">
        <f t="shared" ref="D34:G34" si="15">C34</f>
        <v>1932</v>
      </c>
      <c r="E34" s="28">
        <f t="shared" si="15"/>
        <v>1932</v>
      </c>
      <c r="F34" s="28">
        <f t="shared" si="15"/>
        <v>1932</v>
      </c>
      <c r="G34" s="28">
        <f t="shared" si="15"/>
        <v>1932</v>
      </c>
    </row>
    <row r="35" spans="1:7" x14ac:dyDescent="0.3">
      <c r="A35" t="s">
        <v>718</v>
      </c>
      <c r="B35" s="28">
        <f>'Balance Sheet'!L24</f>
        <v>188</v>
      </c>
      <c r="C35" s="28">
        <f>B35</f>
        <v>188</v>
      </c>
      <c r="D35" s="28">
        <f t="shared" ref="D35:G35" si="16">C35</f>
        <v>188</v>
      </c>
      <c r="E35" s="28">
        <f t="shared" si="16"/>
        <v>188</v>
      </c>
      <c r="F35" s="28">
        <f t="shared" si="16"/>
        <v>188</v>
      </c>
      <c r="G35" s="28">
        <f t="shared" si="16"/>
        <v>188</v>
      </c>
    </row>
    <row r="36" spans="1:7" x14ac:dyDescent="0.3">
      <c r="A36" t="s">
        <v>306</v>
      </c>
      <c r="B36" s="28">
        <f>SUM(B27:B31,B33:B35)-B32</f>
        <v>9757</v>
      </c>
      <c r="C36" s="28">
        <f>SUM(C27:C31,C33:C35)-C32</f>
        <v>9882.9531600000009</v>
      </c>
      <c r="D36" s="28">
        <f t="shared" ref="D36:G36" si="17">SUM(D27:D31,D33:D35)-D32</f>
        <v>9900.6446777199999</v>
      </c>
      <c r="E36" s="28">
        <f t="shared" si="17"/>
        <v>9918.5384639492386</v>
      </c>
      <c r="F36" s="28">
        <f t="shared" si="17"/>
        <v>9936.6165159785924</v>
      </c>
      <c r="G36" s="28">
        <f t="shared" si="17"/>
        <v>9954.8587765838074</v>
      </c>
    </row>
    <row r="37" spans="1:7" x14ac:dyDescent="0.3">
      <c r="B37" s="28"/>
      <c r="C37" s="28"/>
      <c r="D37" s="28"/>
      <c r="E37" s="28"/>
      <c r="F37" s="28"/>
      <c r="G37" s="28"/>
    </row>
    <row r="38" spans="1:7" x14ac:dyDescent="0.3">
      <c r="A38" t="s">
        <v>719</v>
      </c>
      <c r="B38" s="28">
        <f>'Balance Sheet'!L32</f>
        <v>1329</v>
      </c>
      <c r="C38" s="28">
        <f>C17*$B$14</f>
        <v>1342.9295999999999</v>
      </c>
      <c r="D38" s="28">
        <f t="shared" ref="D38:G38" si="18">D17*$B$14</f>
        <v>1399.3326432000001</v>
      </c>
      <c r="E38" s="28">
        <f t="shared" si="18"/>
        <v>1458.1046142144</v>
      </c>
      <c r="F38" s="28">
        <f t="shared" si="18"/>
        <v>1519.3450080114048</v>
      </c>
      <c r="G38" s="28">
        <f t="shared" si="18"/>
        <v>1583.1574983478838</v>
      </c>
    </row>
    <row r="39" spans="1:7" x14ac:dyDescent="0.3">
      <c r="A39" t="s">
        <v>324</v>
      </c>
      <c r="B39" s="28">
        <f>'Balance Sheet'!L36</f>
        <v>2986</v>
      </c>
      <c r="C39" s="28">
        <f>C36-C38-C40-C41-C42-C45-C46-C47-C48</f>
        <v>2862.4343238800016</v>
      </c>
      <c r="D39" s="28">
        <f t="shared" ref="D39:G39" si="19">D36-D38-D40-D41-D42-D45-D46-D47-D48</f>
        <v>2643.8511745156902</v>
      </c>
      <c r="E39" s="28">
        <f t="shared" si="19"/>
        <v>2405.8440323031637</v>
      </c>
      <c r="F39" s="28">
        <f t="shared" si="19"/>
        <v>2147.378111412555</v>
      </c>
      <c r="G39" s="28">
        <f t="shared" si="19"/>
        <v>1867.372180505592</v>
      </c>
    </row>
    <row r="40" spans="1:7" x14ac:dyDescent="0.3">
      <c r="A40" t="s">
        <v>720</v>
      </c>
      <c r="B40" s="28" cm="1">
        <f t="array" ref="B40:B42">'Balance Sheet'!L37:L39</f>
        <v>272</v>
      </c>
      <c r="C40" s="28">
        <f>B40</f>
        <v>272</v>
      </c>
      <c r="D40" s="28">
        <f t="shared" ref="D40:G40" si="20">C40</f>
        <v>272</v>
      </c>
      <c r="E40" s="28">
        <f t="shared" si="20"/>
        <v>272</v>
      </c>
      <c r="F40" s="28">
        <f t="shared" si="20"/>
        <v>272</v>
      </c>
      <c r="G40" s="28">
        <f t="shared" si="20"/>
        <v>272</v>
      </c>
    </row>
    <row r="41" spans="1:7" x14ac:dyDescent="0.3">
      <c r="A41" t="s">
        <v>721</v>
      </c>
      <c r="B41" s="28">
        <v>410</v>
      </c>
      <c r="C41" s="28">
        <f>B41</f>
        <v>410</v>
      </c>
      <c r="D41" s="28">
        <f t="shared" ref="D41:G41" si="21">C41</f>
        <v>410</v>
      </c>
      <c r="E41" s="28">
        <f t="shared" si="21"/>
        <v>410</v>
      </c>
      <c r="F41" s="28">
        <f t="shared" si="21"/>
        <v>410</v>
      </c>
      <c r="G41" s="28">
        <f t="shared" si="21"/>
        <v>410</v>
      </c>
    </row>
    <row r="42" spans="1:7" x14ac:dyDescent="0.3">
      <c r="A42" t="s">
        <v>722</v>
      </c>
      <c r="B42" s="28">
        <v>200</v>
      </c>
      <c r="C42" s="28">
        <f>B42</f>
        <v>200</v>
      </c>
      <c r="D42" s="28">
        <f t="shared" ref="D42:G42" si="22">C42</f>
        <v>200</v>
      </c>
      <c r="E42" s="28">
        <f t="shared" si="22"/>
        <v>200</v>
      </c>
      <c r="F42" s="28">
        <f t="shared" si="22"/>
        <v>200</v>
      </c>
      <c r="G42" s="28">
        <f t="shared" si="22"/>
        <v>200</v>
      </c>
    </row>
    <row r="43" spans="1:7" x14ac:dyDescent="0.3">
      <c r="A43" t="s">
        <v>723</v>
      </c>
      <c r="B43" s="28">
        <f>SUM(B38:B42)</f>
        <v>5197</v>
      </c>
      <c r="C43" s="28">
        <f>SUM(C38:C42)</f>
        <v>5087.3639238800015</v>
      </c>
      <c r="D43" s="28">
        <f t="shared" ref="D43:G43" si="23">SUM(D38:D42)</f>
        <v>4925.1838177156906</v>
      </c>
      <c r="E43" s="28">
        <f t="shared" si="23"/>
        <v>4745.9486465175632</v>
      </c>
      <c r="F43" s="28">
        <f t="shared" si="23"/>
        <v>4548.7231194239594</v>
      </c>
      <c r="G43" s="28">
        <f t="shared" si="23"/>
        <v>4332.5296788534761</v>
      </c>
    </row>
    <row r="44" spans="1:7" x14ac:dyDescent="0.3">
      <c r="B44" s="28"/>
      <c r="C44" s="28"/>
      <c r="D44" s="28"/>
      <c r="E44" s="28"/>
      <c r="F44" s="28"/>
      <c r="G44" s="28"/>
    </row>
    <row r="45" spans="1:7" x14ac:dyDescent="0.3">
      <c r="A45" t="s">
        <v>337</v>
      </c>
      <c r="B45" s="28" cm="1">
        <f t="array" ref="B45:B48">'Balance Sheet'!L44:L47</f>
        <v>4051</v>
      </c>
      <c r="C45" s="28">
        <f>B45</f>
        <v>4051</v>
      </c>
      <c r="D45" s="28">
        <f t="shared" ref="D45:G45" si="24">C45</f>
        <v>4051</v>
      </c>
      <c r="E45" s="28">
        <f t="shared" si="24"/>
        <v>4051</v>
      </c>
      <c r="F45" s="28">
        <f t="shared" si="24"/>
        <v>4051</v>
      </c>
      <c r="G45" s="28">
        <f t="shared" si="24"/>
        <v>4051</v>
      </c>
    </row>
    <row r="46" spans="1:7" x14ac:dyDescent="0.3">
      <c r="A46" t="s">
        <v>724</v>
      </c>
      <c r="B46" s="28">
        <v>-1130</v>
      </c>
      <c r="C46" s="28">
        <f>B46</f>
        <v>-1130</v>
      </c>
      <c r="D46" s="28">
        <f t="shared" ref="D46:G46" si="25">C46</f>
        <v>-1130</v>
      </c>
      <c r="E46" s="28">
        <f t="shared" si="25"/>
        <v>-1130</v>
      </c>
      <c r="F46" s="28">
        <f t="shared" si="25"/>
        <v>-1130</v>
      </c>
      <c r="G46" s="28">
        <f t="shared" si="25"/>
        <v>-1130</v>
      </c>
    </row>
    <row r="47" spans="1:7" x14ac:dyDescent="0.3">
      <c r="A47" t="s">
        <v>725</v>
      </c>
      <c r="B47" s="28">
        <v>-610</v>
      </c>
      <c r="C47" s="28">
        <f>B47</f>
        <v>-610</v>
      </c>
      <c r="D47" s="28">
        <f t="shared" ref="D47:G47" si="26">C47</f>
        <v>-610</v>
      </c>
      <c r="E47" s="28">
        <f t="shared" si="26"/>
        <v>-610</v>
      </c>
      <c r="F47" s="28">
        <f t="shared" si="26"/>
        <v>-610</v>
      </c>
      <c r="G47" s="28">
        <f t="shared" si="26"/>
        <v>-610</v>
      </c>
    </row>
    <row r="48" spans="1:7" x14ac:dyDescent="0.3">
      <c r="A48" t="s">
        <v>726</v>
      </c>
      <c r="B48" s="28">
        <v>2319</v>
      </c>
      <c r="C48" s="28">
        <f>B48+C25</f>
        <v>2484.5892361199999</v>
      </c>
      <c r="D48" s="28">
        <f t="shared" ref="D48:G48" si="27">C48+D25</f>
        <v>2664.4608600043102</v>
      </c>
      <c r="E48" s="28">
        <f t="shared" si="27"/>
        <v>2861.5898174316744</v>
      </c>
      <c r="F48" s="28">
        <f t="shared" si="27"/>
        <v>3076.8933965546321</v>
      </c>
      <c r="G48" s="28">
        <f t="shared" si="27"/>
        <v>3311.3290977303313</v>
      </c>
    </row>
    <row r="49" spans="1:7" x14ac:dyDescent="0.3">
      <c r="A49" t="s">
        <v>727</v>
      </c>
      <c r="B49" s="28">
        <f>SUM(_xlfn.ANCHORARRAY(B45))</f>
        <v>4630</v>
      </c>
      <c r="C49" s="28">
        <f>SUM(C45:C48)</f>
        <v>4795.5892361200004</v>
      </c>
      <c r="D49" s="28">
        <f t="shared" ref="D49:G49" si="28">SUM(D45:D48)</f>
        <v>4975.4608600043102</v>
      </c>
      <c r="E49" s="28">
        <f t="shared" si="28"/>
        <v>5172.5898174316744</v>
      </c>
      <c r="F49" s="28">
        <f t="shared" si="28"/>
        <v>5387.8933965546321</v>
      </c>
      <c r="G49" s="28">
        <f t="shared" si="28"/>
        <v>5622.3290977303313</v>
      </c>
    </row>
    <row r="50" spans="1:7" x14ac:dyDescent="0.3">
      <c r="B50" s="28"/>
      <c r="C50" s="28"/>
      <c r="D50" s="28"/>
      <c r="E50" s="28"/>
      <c r="F50" s="28"/>
      <c r="G50" s="28"/>
    </row>
    <row r="51" spans="1:7" x14ac:dyDescent="0.3">
      <c r="A51" t="s">
        <v>728</v>
      </c>
      <c r="B51" s="28">
        <f>B43+B49</f>
        <v>9827</v>
      </c>
      <c r="C51" s="28">
        <f>C43+C49</f>
        <v>9882.9531600000009</v>
      </c>
      <c r="D51" s="28">
        <f t="shared" ref="D51:G51" si="29">D43+D49</f>
        <v>9900.6446777199999</v>
      </c>
      <c r="E51" s="28">
        <f t="shared" si="29"/>
        <v>9918.5384639492368</v>
      </c>
      <c r="F51" s="28">
        <f t="shared" si="29"/>
        <v>9936.6165159785924</v>
      </c>
      <c r="G51" s="28">
        <f t="shared" si="29"/>
        <v>9954.8587765838074</v>
      </c>
    </row>
    <row r="52" spans="1:7" x14ac:dyDescent="0.3">
      <c r="B52" s="28"/>
      <c r="C52" s="28"/>
      <c r="D52" s="28"/>
      <c r="E52" s="28"/>
      <c r="F52" s="28"/>
      <c r="G52" s="28"/>
    </row>
    <row r="53" spans="1:7" x14ac:dyDescent="0.3">
      <c r="C53" s="20">
        <v>2020</v>
      </c>
      <c r="D53" s="20">
        <v>2021</v>
      </c>
      <c r="E53" s="20">
        <v>2022</v>
      </c>
      <c r="F53" s="20">
        <v>2023</v>
      </c>
      <c r="G53" s="20">
        <v>2024</v>
      </c>
    </row>
    <row r="54" spans="1:7" x14ac:dyDescent="0.3">
      <c r="A54" t="s">
        <v>765</v>
      </c>
      <c r="C54" s="29">
        <f>C24+C21-(SUM(C27:C30)-SUM(B27:B30)-((C38-B38)))-(C31-B31)</f>
        <v>103.02739600000064</v>
      </c>
      <c r="D54" s="29">
        <f t="shared" ref="D54:G54" si="30">D24+D21-(SUM(D27:D30)-SUM(C27:C30)-((D38-C38)))-(D31-C31)</f>
        <v>272.31103701806546</v>
      </c>
      <c r="E54" s="29">
        <f t="shared" si="30"/>
        <v>296.88981780771178</v>
      </c>
      <c r="F54" s="29">
        <f t="shared" si="30"/>
        <v>322.77737958967464</v>
      </c>
      <c r="G54" s="29">
        <f t="shared" si="30"/>
        <v>350.03217931009351</v>
      </c>
    </row>
    <row r="55" spans="1:7" x14ac:dyDescent="0.3">
      <c r="A55" t="s">
        <v>766</v>
      </c>
      <c r="G55" s="33">
        <f>G54*(1+B59)/(B58-B59)</f>
        <v>6624.8989775840764</v>
      </c>
    </row>
    <row r="57" spans="1:7" x14ac:dyDescent="0.3">
      <c r="A57" t="s">
        <v>791</v>
      </c>
      <c r="C57" s="29">
        <f>SUM(C54:C55)</f>
        <v>103.02739600000064</v>
      </c>
      <c r="D57" s="29">
        <f t="shared" ref="D57:G57" si="31">SUM(D54:D55)</f>
        <v>272.31103701806546</v>
      </c>
      <c r="E57" s="29">
        <f t="shared" si="31"/>
        <v>296.88981780771178</v>
      </c>
      <c r="F57" s="29">
        <f t="shared" si="31"/>
        <v>322.77737958967464</v>
      </c>
      <c r="G57" s="29">
        <f t="shared" si="31"/>
        <v>6974.9311568941703</v>
      </c>
    </row>
    <row r="58" spans="1:7" x14ac:dyDescent="0.3">
      <c r="A58" t="s">
        <v>763</v>
      </c>
      <c r="B58">
        <f>WACC!E2/100</f>
        <v>7.3892568642079992E-2</v>
      </c>
    </row>
    <row r="59" spans="1:7" x14ac:dyDescent="0.3">
      <c r="A59" t="s">
        <v>767</v>
      </c>
      <c r="B59">
        <v>0.02</v>
      </c>
    </row>
    <row r="61" spans="1:7" x14ac:dyDescent="0.3">
      <c r="A61" t="s">
        <v>790</v>
      </c>
      <c r="B61" s="32">
        <f>NPV(B58,C57:G57)</f>
        <v>5698.034379824473</v>
      </c>
    </row>
    <row r="62" spans="1:7" x14ac:dyDescent="0.3">
      <c r="A62" t="s">
        <v>788</v>
      </c>
      <c r="B62" s="32">
        <f>B61-B39+(SUM(B27:B30)-B38)</f>
        <v>3444.034379824473</v>
      </c>
    </row>
    <row r="63" spans="1:7" x14ac:dyDescent="0.3">
      <c r="A63" t="s">
        <v>764</v>
      </c>
      <c r="B63">
        <v>109</v>
      </c>
    </row>
    <row r="64" spans="1:7" x14ac:dyDescent="0.3">
      <c r="A64" s="32" t="s">
        <v>792</v>
      </c>
      <c r="B64" s="32">
        <f>B62/B63</f>
        <v>31.596645686463056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</vt:lpstr>
      <vt:lpstr>SoCF</vt:lpstr>
      <vt:lpstr>SoCF Valuation</vt:lpstr>
      <vt:lpstr>Stock History</vt:lpstr>
      <vt:lpstr>WACC</vt:lpstr>
      <vt:lpstr>Pro Forma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ummekulsum Lokhandwala</cp:lastModifiedBy>
  <dcterms:created xsi:type="dcterms:W3CDTF">2020-03-18T20:11:06Z</dcterms:created>
  <dcterms:modified xsi:type="dcterms:W3CDTF">2023-06-18T09:46:44Z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{BA0C2435-27BB-4779-A511-144919535B92}</vt:lpwstr>
  </property>
</Properties>
</file>