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xcelr\Uploaded Assignments\Completedones\"/>
    </mc:Choice>
  </mc:AlternateContent>
  <xr:revisionPtr revIDLastSave="0" documentId="13_ncr:1_{F5295D06-3A08-4B09-A7F1-FA7B374FB053}" xr6:coauthVersionLast="47" xr6:coauthVersionMax="47" xr10:uidLastSave="{00000000-0000-0000-0000-000000000000}"/>
  <bookViews>
    <workbookView xWindow="-108" yWindow="-108" windowWidth="23256" windowHeight="12720" activeTab="2" xr2:uid="{18E74621-BEBE-4C55-9A4A-6D7726ED6B75}"/>
  </bookViews>
  <sheets>
    <sheet name="Compare" sheetId="1" r:id="rId1"/>
    <sheet name="Brainstorm" sheetId="4" r:id="rId2"/>
    <sheet name="Vlookup Advanced" sheetId="6" r:id="rId3"/>
    <sheet name="Rank" sheetId="5" r:id="rId4"/>
  </sheets>
  <definedNames>
    <definedName name="Amarilla">'Vlookup Advanced'!$I$15:$J$20</definedName>
    <definedName name="Montana">'Vlookup Advanced'!$L$16:$M$20</definedName>
    <definedName name="Paseo">'Vlookup Advanced'!$F$15:$G$20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6" l="1"/>
  <c r="E36" i="6"/>
  <c r="E35" i="6"/>
  <c r="E34" i="6"/>
  <c r="E33" i="6"/>
  <c r="E32" i="6"/>
  <c r="E31" i="6"/>
  <c r="E30" i="6"/>
  <c r="E29" i="6"/>
  <c r="C32" i="6" s="1"/>
  <c r="E28" i="6"/>
  <c r="C31" i="6" s="1"/>
  <c r="C10" i="6"/>
  <c r="C9" i="6"/>
  <c r="C8" i="6"/>
  <c r="C7" i="6"/>
  <c r="C6" i="6"/>
  <c r="D21" i="6"/>
  <c r="D17" i="6"/>
  <c r="D20" i="6"/>
  <c r="D16" i="6"/>
  <c r="D19" i="6"/>
  <c r="D22" i="6"/>
  <c r="D18" i="6"/>
  <c r="C28" i="6" l="1"/>
  <c r="C30" i="6"/>
  <c r="C29" i="6"/>
  <c r="K8" i="5"/>
  <c r="K9" i="5"/>
  <c r="K10" i="5"/>
  <c r="K11" i="5"/>
  <c r="K12" i="5"/>
  <c r="K13" i="5"/>
  <c r="K14" i="5"/>
  <c r="K15" i="5"/>
  <c r="K16" i="5"/>
  <c r="K7" i="5"/>
  <c r="D17" i="5"/>
  <c r="D6" i="5"/>
  <c r="D7" i="5"/>
  <c r="D8" i="5"/>
  <c r="D9" i="5"/>
  <c r="D10" i="5"/>
  <c r="D11" i="5"/>
  <c r="D12" i="5"/>
  <c r="D13" i="5"/>
  <c r="D14" i="5"/>
  <c r="D15" i="5"/>
  <c r="D16" i="5"/>
  <c r="D18" i="5"/>
  <c r="D5" i="5"/>
  <c r="E11" i="4"/>
  <c r="E10" i="4"/>
  <c r="D11" i="4"/>
  <c r="D10" i="4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 s="1"/>
  <c r="F16" i="4" a="1"/>
  <c r="F16" i="4"/>
  <c r="F17" i="4" a="1"/>
  <c r="F17" i="4" s="1"/>
  <c r="F18" i="4" a="1"/>
  <c r="F18" i="4"/>
  <c r="F19" i="4" a="1"/>
  <c r="F19" i="4" s="1"/>
  <c r="F20" i="4" a="1"/>
  <c r="F20" i="4"/>
  <c r="F21" i="4" a="1"/>
  <c r="F21" i="4" s="1"/>
  <c r="F22" i="4" a="1"/>
  <c r="F22" i="4"/>
  <c r="F23" i="4" a="1"/>
  <c r="F23" i="4" s="1"/>
  <c r="F24" i="4" a="1"/>
  <c r="F24" i="4"/>
  <c r="F25" i="4" a="1"/>
  <c r="F25" i="4" s="1"/>
  <c r="F26" i="4" a="1"/>
  <c r="F26" i="4"/>
  <c r="F27" i="4" a="1"/>
  <c r="F27" i="4" s="1"/>
  <c r="F14" i="4" a="1"/>
  <c r="F14" i="4" s="1"/>
  <c r="N15" i="4" a="1"/>
  <c r="N15" i="4" s="1"/>
  <c r="K15" i="4" a="1"/>
  <c r="K15" i="4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<sst xmlns="http://schemas.openxmlformats.org/spreadsheetml/2006/main" count="215" uniqueCount="103">
  <si>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</si>
  <si>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</si>
  <si>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</si>
  <si>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</si>
  <si>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</si>
  <si>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</si>
  <si>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</si>
  <si>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</si>
  <si>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</si>
  <si>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</si>
  <si>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</si>
  <si>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</si>
  <si>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</si>
  <si>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</si>
  <si>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</si>
  <si>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</si>
  <si>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</si>
  <si>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</si>
  <si>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</si>
  <si>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</si>
  <si>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</si>
  <si>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</si>
  <si>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</si>
  <si>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</si>
  <si>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</si>
  <si>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</si>
  <si>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</si>
  <si>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</si>
  <si>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</si>
  <si>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</si>
  <si>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</si>
  <si>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</si>
  <si>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</si>
  <si>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</si>
  <si>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</si>
  <si>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</si>
  <si>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</si>
  <si>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</si>
  <si>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</si>
  <si>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</si>
  <si>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</si>
  <si>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</si>
  <si>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</si>
  <si>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</si>
  <si>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</si>
  <si>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</si>
  <si>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</si>
  <si>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</si>
  <si>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</si>
  <si>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</si>
  <si>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</si>
  <si>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</si>
  <si>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</si>
  <si>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</si>
  <si>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</si>
  <si>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</si>
  <si>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</si>
  <si>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</si>
  <si>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</si>
  <si>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</si>
  <si>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</si>
  <si>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</si>
  <si>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</si>
  <si>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</si>
  <si>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</si>
  <si>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</si>
  <si>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</si>
  <si>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</si>
  <si>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</si>
  <si>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</si>
  <si>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</si>
  <si>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</si>
  <si>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</si>
  <si>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</si>
  <si>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</si>
  <si>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</si>
  <si>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</si>
  <si>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</si>
  <si>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</si>
  <si>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</si>
  <si>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</si>
  <si>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</si>
  <si>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</si>
  <si>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</si>
  <si>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</si>
  <si>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</si>
  <si>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</si>
  <si>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</si>
  <si>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</si>
  <si>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</si>
  <si>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</si>
  <si>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</si>
  <si>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</si>
  <si>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</si>
  <si>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</si>
  <si>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</si>
  <si>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</si>
  <si>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</si>
  <si>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</si>
  <si>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</si>
  <si>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</si>
  <si>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WT</t>
  </si>
  <si>
    <t xml:space="preserve">Helper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</si>
</sst>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43" fontId="0" fillId="4" borderId="1" xfId="1" applyNumberFormat="1" applyFont="1" applyFill="1" applyBorder="1"/>
    <xf numFmtId="10" fontId="0" fillId="4" borderId="1" xfId="0" applyNumberFormat="1" applyFill="1" applyBorder="1"/>
    <xf numFmtId="0" fontId="1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320209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F36"/>
  <sheetViews>
    <sheetView workbookViewId="0">
      <selection activeCell="F5" sqref="F5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6" max="6" width="22.6640625" customWidth="1"/>
  </cols>
  <sheetData>
    <row r="1" spans="2:6" x14ac:dyDescent="0.3">
      <c r="B1" s="3" t="s">
        <v>39</v>
      </c>
    </row>
    <row r="3" spans="2:6" x14ac:dyDescent="0.3">
      <c r="B3" s="2" t="s">
        <v>38</v>
      </c>
      <c r="D3" s="2" t="s">
        <v>37</v>
      </c>
    </row>
    <row r="5" spans="2:6" x14ac:dyDescent="0.3">
      <c r="B5" s="2" t="s">
        <v>36</v>
      </c>
      <c r="D5" s="2" t="s">
        <v>35</v>
      </c>
      <c r="F5" t="str" cm="1">
        <f t="array" ref="F5:F20">_xlfn._xlws.FILTER($B$6:$B$36,ISNA(VLOOKUP($B$6:$B$36,$D$6:$D$24,1,FALSE)))</f>
        <v>Catnip</v>
      </c>
    </row>
    <row r="6" spans="2:6" x14ac:dyDescent="0.3">
      <c r="B6" s="1" t="s">
        <v>34</v>
      </c>
      <c r="D6" s="1" t="s">
        <v>34</v>
      </c>
      <c r="F6" t="str">
        <v>Chamomile</v>
      </c>
    </row>
    <row r="7" spans="2:6" x14ac:dyDescent="0.3">
      <c r="B7" s="1" t="s">
        <v>33</v>
      </c>
      <c r="D7" s="1" t="s">
        <v>33</v>
      </c>
      <c r="F7" t="str">
        <v>Che dang</v>
      </c>
    </row>
    <row r="8" spans="2:6" x14ac:dyDescent="0.3">
      <c r="B8" s="1" t="s">
        <v>32</v>
      </c>
      <c r="D8" s="1" t="s">
        <v>32</v>
      </c>
      <c r="F8" t="str">
        <v>Chinese knotweed tea</v>
      </c>
    </row>
    <row r="9" spans="2:6" x14ac:dyDescent="0.3">
      <c r="B9" s="1" t="s">
        <v>31</v>
      </c>
      <c r="D9" s="1" t="s">
        <v>31</v>
      </c>
      <c r="F9" t="str">
        <v>Chrysanthemum tea</v>
      </c>
    </row>
    <row r="10" spans="2:6" x14ac:dyDescent="0.3">
      <c r="B10" s="1" t="s">
        <v>30</v>
      </c>
      <c r="D10" s="1" t="s">
        <v>30</v>
      </c>
      <c r="F10" t="str">
        <v>Scorched rice</v>
      </c>
    </row>
    <row r="11" spans="2:6" x14ac:dyDescent="0.3">
      <c r="B11" s="1" t="s">
        <v>29</v>
      </c>
      <c r="D11" s="1" t="s">
        <v>29</v>
      </c>
      <c r="F11" t="str">
        <v>Serendib (tea)</v>
      </c>
    </row>
    <row r="12" spans="2:6" x14ac:dyDescent="0.3">
      <c r="B12" s="1" t="s">
        <v>28</v>
      </c>
      <c r="D12" s="1" t="s">
        <v>28</v>
      </c>
      <c r="F12" t="str">
        <v>Skullcap</v>
      </c>
    </row>
    <row r="13" spans="2:6" x14ac:dyDescent="0.3">
      <c r="B13" s="1" t="s">
        <v>27</v>
      </c>
      <c r="D13" s="1" t="s">
        <v>27</v>
      </c>
      <c r="F13" t="str">
        <v>Sobacha</v>
      </c>
    </row>
    <row r="14" spans="2:6" x14ac:dyDescent="0.3">
      <c r="B14" s="1" t="s">
        <v>26</v>
      </c>
      <c r="D14" s="1" t="s">
        <v>26</v>
      </c>
      <c r="F14" t="str">
        <v>Spearmint</v>
      </c>
    </row>
    <row r="15" spans="2:6" x14ac:dyDescent="0.3">
      <c r="B15" s="1" t="s">
        <v>25</v>
      </c>
      <c r="D15" s="1" t="s">
        <v>9</v>
      </c>
      <c r="F15" t="str">
        <v>Spicebush </v>
      </c>
    </row>
    <row r="16" spans="2:6" x14ac:dyDescent="0.3">
      <c r="B16" s="1" t="s">
        <v>24</v>
      </c>
      <c r="D16" s="1" t="s">
        <v>8</v>
      </c>
      <c r="F16" t="str">
        <v>Spruce tea</v>
      </c>
    </row>
    <row r="17" spans="2:6" x14ac:dyDescent="0.3">
      <c r="B17" s="1" t="s">
        <v>23</v>
      </c>
      <c r="D17" s="1" t="s">
        <v>7</v>
      </c>
      <c r="F17" t="str">
        <v>Valerian</v>
      </c>
    </row>
    <row r="18" spans="2:6" x14ac:dyDescent="0.3">
      <c r="B18" s="1" t="s">
        <v>22</v>
      </c>
      <c r="D18" s="1" t="s">
        <v>21</v>
      </c>
      <c r="F18" t="str">
        <v>Wax gourd </v>
      </c>
    </row>
    <row r="19" spans="2:6" x14ac:dyDescent="0.3">
      <c r="B19" s="1" t="s">
        <v>20</v>
      </c>
      <c r="D19" s="1" t="s">
        <v>19</v>
      </c>
      <c r="F19" t="str">
        <v>Wong Lo Kat</v>
      </c>
    </row>
    <row r="20" spans="2:6" x14ac:dyDescent="0.3">
      <c r="B20" s="1" t="s">
        <v>18</v>
      </c>
      <c r="D20" s="1" t="s">
        <v>6</v>
      </c>
      <c r="F20" t="str">
        <v>Woodruff</v>
      </c>
    </row>
    <row r="21" spans="2:6" x14ac:dyDescent="0.3">
      <c r="B21" s="1" t="s">
        <v>17</v>
      </c>
      <c r="D21" s="1" t="s">
        <v>5</v>
      </c>
    </row>
    <row r="22" spans="2:6" x14ac:dyDescent="0.3">
      <c r="B22" s="1" t="s">
        <v>16</v>
      </c>
      <c r="D22" s="1" t="s">
        <v>15</v>
      </c>
    </row>
    <row r="23" spans="2:6" x14ac:dyDescent="0.3">
      <c r="B23" s="1" t="s">
        <v>14</v>
      </c>
      <c r="D23" s="1" t="s">
        <v>3</v>
      </c>
    </row>
    <row r="24" spans="2:6" x14ac:dyDescent="0.3">
      <c r="B24" s="1" t="s">
        <v>13</v>
      </c>
      <c r="D24" s="1" t="s">
        <v>12</v>
      </c>
    </row>
    <row r="25" spans="2:6" x14ac:dyDescent="0.3">
      <c r="B25" s="1" t="s">
        <v>11</v>
      </c>
    </row>
    <row r="26" spans="2:6" x14ac:dyDescent="0.3">
      <c r="B26" s="1" t="s">
        <v>10</v>
      </c>
    </row>
    <row r="27" spans="2:6" x14ac:dyDescent="0.3">
      <c r="B27" s="1" t="s">
        <v>9</v>
      </c>
    </row>
    <row r="28" spans="2:6" x14ac:dyDescent="0.3">
      <c r="B28" s="1" t="s">
        <v>8</v>
      </c>
    </row>
    <row r="29" spans="2:6" x14ac:dyDescent="0.3">
      <c r="B29" s="1" t="s">
        <v>7</v>
      </c>
    </row>
    <row r="30" spans="2:6" x14ac:dyDescent="0.3">
      <c r="B30" s="1" t="s">
        <v>6</v>
      </c>
    </row>
    <row r="31" spans="2:6" x14ac:dyDescent="0.3">
      <c r="B31" s="1" t="s">
        <v>5</v>
      </c>
    </row>
    <row r="32" spans="2:6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workbookViewId="0">
      <selection activeCell="C7" sqref="C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36" customWidth="1"/>
    <col min="5" max="5" width="24.21875" customWidth="1"/>
    <col min="6" max="6" width="17.5546875" bestFit="1" customWidth="1"/>
    <col min="7" max="7" width="8.44140625" bestFit="1" customWidth="1"/>
    <col min="8" max="8" width="17.5546875" bestFit="1" customWidth="1"/>
    <col min="9" max="9" width="13.6640625" bestFit="1" customWidth="1"/>
    <col min="11" max="11" width="16.109375" customWidth="1"/>
  </cols>
  <sheetData>
    <row r="2" spans="2:14" ht="15.6" x14ac:dyDescent="0.3">
      <c r="B2" s="11" t="s">
        <v>59</v>
      </c>
    </row>
    <row r="3" spans="2:14" ht="18" x14ac:dyDescent="0.35">
      <c r="B3" s="11" t="s">
        <v>60</v>
      </c>
      <c r="G3" s="12"/>
    </row>
    <row r="4" spans="2:14" ht="18" x14ac:dyDescent="0.35">
      <c r="B4" s="11" t="s">
        <v>61</v>
      </c>
      <c r="G4" s="12"/>
    </row>
    <row r="5" spans="2:14" ht="18" x14ac:dyDescent="0.35">
      <c r="G5" s="12"/>
    </row>
    <row r="6" spans="2:14" x14ac:dyDescent="0.3">
      <c r="B6" s="13" t="s">
        <v>62</v>
      </c>
      <c r="C6" s="13" t="s">
        <v>63</v>
      </c>
      <c r="D6" s="13" t="s">
        <v>64</v>
      </c>
      <c r="E6" s="13" t="s">
        <v>65</v>
      </c>
      <c r="G6" t="s">
        <v>41</v>
      </c>
      <c r="H6" t="s">
        <v>70</v>
      </c>
    </row>
    <row r="7" spans="2:14" x14ac:dyDescent="0.3">
      <c r="B7" s="1" t="s">
        <v>74</v>
      </c>
      <c r="C7" s="1" t="s">
        <v>78</v>
      </c>
      <c r="D7" s="7">
        <f>SUMIFS($H$13:$H$27,$B$13:$B$27,$B$7,$C$13:$C$27,$C$7)</f>
        <v>1138050</v>
      </c>
      <c r="E7" s="7">
        <f>COUNTIFS($B$13:$B$27,$B$7,$C$13:$C$27,$C$7)</f>
        <v>1</v>
      </c>
      <c r="G7" t="s">
        <v>48</v>
      </c>
      <c r="H7">
        <v>10</v>
      </c>
    </row>
    <row r="8" spans="2:14" x14ac:dyDescent="0.3">
      <c r="G8" t="s">
        <v>50</v>
      </c>
      <c r="H8">
        <v>120</v>
      </c>
    </row>
    <row r="9" spans="2:14" x14ac:dyDescent="0.3">
      <c r="C9" s="1"/>
      <c r="D9" s="1"/>
      <c r="E9" s="13" t="s">
        <v>66</v>
      </c>
      <c r="G9" t="s">
        <v>44</v>
      </c>
      <c r="H9">
        <v>260</v>
      </c>
    </row>
    <row r="10" spans="2:14" x14ac:dyDescent="0.3">
      <c r="C10" s="13" t="s">
        <v>67</v>
      </c>
      <c r="D10" s="7">
        <f>MAX(F13:F27)</f>
        <v>260</v>
      </c>
      <c r="E10" s="7" t="str">
        <f>INDEX($G$6:$H$11,MATCH($D$10,$H$6:$H$11,0),1)</f>
        <v>Amarilla</v>
      </c>
      <c r="G10" t="s">
        <v>56</v>
      </c>
      <c r="H10">
        <v>5</v>
      </c>
    </row>
    <row r="11" spans="2:14" x14ac:dyDescent="0.3">
      <c r="C11" s="13" t="s">
        <v>68</v>
      </c>
      <c r="D11" s="7">
        <f>MIN(F13:F27)</f>
        <v>5</v>
      </c>
      <c r="E11" s="7" t="str">
        <f>INDEX($G$6:$H$11,MATCH($D$10,$H$6:$H$11,0),1)</f>
        <v>Amarilla</v>
      </c>
      <c r="G11" t="s">
        <v>101</v>
      </c>
      <c r="H11">
        <v>250</v>
      </c>
    </row>
    <row r="13" spans="2:14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14" x14ac:dyDescent="0.3">
      <c r="B14" s="1" t="s">
        <v>74</v>
      </c>
      <c r="C14" s="1" t="s">
        <v>75</v>
      </c>
      <c r="D14" s="1" t="s">
        <v>48</v>
      </c>
      <c r="E14" s="1">
        <v>2851</v>
      </c>
      <c r="F14" s="7" cm="1">
        <f t="array" ref="F14">_xlfn.IFS($D14="Paseo",10,$D14="Velo",120,$D14="Amarilla",260,$D14="Montana",5,$D14="VTT",250)</f>
        <v>10</v>
      </c>
      <c r="G14" s="1">
        <v>350</v>
      </c>
      <c r="H14" s="7">
        <f>E14*G14</f>
        <v>997850</v>
      </c>
      <c r="I14" s="14">
        <f>H14-(F14*E14)</f>
        <v>969340</v>
      </c>
      <c r="K14" t="s">
        <v>62</v>
      </c>
      <c r="N14" t="s">
        <v>69</v>
      </c>
    </row>
    <row r="15" spans="2:14" x14ac:dyDescent="0.3">
      <c r="B15" s="1" t="s">
        <v>74</v>
      </c>
      <c r="C15" s="1" t="s">
        <v>76</v>
      </c>
      <c r="D15" s="1" t="s">
        <v>48</v>
      </c>
      <c r="E15" s="1">
        <v>3495</v>
      </c>
      <c r="F15" s="7" cm="1">
        <f t="array" ref="F15">_xlfn.IFS($D15="Paseo",10,$D15="Velo",120,$D15="Amarilla",260,$D15="Montana",5,$D15="VTT",250)</f>
        <v>10</v>
      </c>
      <c r="G15" s="1">
        <v>300</v>
      </c>
      <c r="H15" s="7">
        <f t="shared" ref="H15:H27" si="0">E15*G15</f>
        <v>1048500</v>
      </c>
      <c r="I15" s="14">
        <f t="shared" ref="I15:I27" si="1">H15-(F15*E15)</f>
        <v>1013550</v>
      </c>
      <c r="K15" t="str" cm="1">
        <f t="array" ref="K15:K20">_xlfn.UNIQUE(B14:B274)</f>
        <v>Government</v>
      </c>
      <c r="N15" t="str" cm="1">
        <f t="array" ref="N15:N19">_xlfn.UNIQUE(C14:C27)</f>
        <v>Mexico</v>
      </c>
    </row>
    <row r="16" spans="2:14" x14ac:dyDescent="0.3">
      <c r="B16" s="1" t="s">
        <v>77</v>
      </c>
      <c r="C16" s="1" t="s">
        <v>78</v>
      </c>
      <c r="D16" s="1" t="s">
        <v>48</v>
      </c>
      <c r="E16" s="1">
        <v>2632</v>
      </c>
      <c r="F16" s="7" cm="1">
        <f t="array" ref="F16">_xlfn.IFS($D16="Paseo",10,$D16="Velo",120,$D16="Amarilla",260,$D16="Montana",5,$D16="VTT",250)</f>
        <v>10</v>
      </c>
      <c r="G16" s="1">
        <v>350</v>
      </c>
      <c r="H16" s="7">
        <f t="shared" si="0"/>
        <v>921200</v>
      </c>
      <c r="I16" s="14">
        <f t="shared" si="1"/>
        <v>894880</v>
      </c>
      <c r="K16" t="str">
        <v>Midmarket</v>
      </c>
      <c r="N16" t="str">
        <v>United States of America</v>
      </c>
    </row>
    <row r="17" spans="2:14" x14ac:dyDescent="0.3">
      <c r="B17" s="1" t="s">
        <v>77</v>
      </c>
      <c r="C17" s="1" t="s">
        <v>78</v>
      </c>
      <c r="D17" s="1" t="s">
        <v>50</v>
      </c>
      <c r="E17" s="1">
        <v>2632</v>
      </c>
      <c r="F17" s="7" cm="1">
        <f t="array" ref="F17">_xlfn.IFS($D17="Paseo",10,$D17="Velo",120,$D17="Amarilla",260,$D17="Montana",5,$D17="VTT",250)</f>
        <v>120</v>
      </c>
      <c r="G17" s="1">
        <v>350</v>
      </c>
      <c r="H17" s="7">
        <f t="shared" si="0"/>
        <v>921200</v>
      </c>
      <c r="I17" s="14">
        <f t="shared" si="1"/>
        <v>605360</v>
      </c>
      <c r="K17" t="str">
        <v>Channel Partners</v>
      </c>
      <c r="N17" t="str">
        <v>Canada</v>
      </c>
    </row>
    <row r="18" spans="2:14" x14ac:dyDescent="0.3">
      <c r="B18" s="1" t="s">
        <v>77</v>
      </c>
      <c r="C18" s="1" t="s">
        <v>76</v>
      </c>
      <c r="D18" s="1" t="s">
        <v>50</v>
      </c>
      <c r="E18" s="1">
        <v>2574</v>
      </c>
      <c r="F18" s="7" cm="1">
        <f t="array" ref="F18">_xlfn.IFS($D18="Paseo",10,$D18="Velo",120,$D18="Amarilla",260,$D18="Montana",5,$D18="VTT",250)</f>
        <v>120</v>
      </c>
      <c r="G18" s="1">
        <v>300</v>
      </c>
      <c r="H18" s="7">
        <f t="shared" si="0"/>
        <v>772200</v>
      </c>
      <c r="I18" s="14">
        <f t="shared" si="1"/>
        <v>463320</v>
      </c>
      <c r="K18" t="str">
        <v>Enterprise</v>
      </c>
      <c r="N18" t="str">
        <v>France</v>
      </c>
    </row>
    <row r="19" spans="2:14" x14ac:dyDescent="0.3">
      <c r="B19" s="1" t="s">
        <v>74</v>
      </c>
      <c r="C19" s="1" t="s">
        <v>75</v>
      </c>
      <c r="D19" s="1" t="s">
        <v>48</v>
      </c>
      <c r="E19" s="1">
        <v>2151</v>
      </c>
      <c r="F19" s="7" cm="1">
        <f t="array" ref="F19">_xlfn.IFS($D19="Paseo",10,$D19="Velo",120,$D19="Amarilla",260,$D19="Montana",5,$D19="VTT",250)</f>
        <v>10</v>
      </c>
      <c r="G19" s="1">
        <v>350</v>
      </c>
      <c r="H19" s="7">
        <f t="shared" si="0"/>
        <v>752850</v>
      </c>
      <c r="I19" s="14">
        <f t="shared" si="1"/>
        <v>731340</v>
      </c>
      <c r="K19" t="str">
        <v>Small Business</v>
      </c>
      <c r="N19" t="str">
        <v>Germany</v>
      </c>
    </row>
    <row r="20" spans="2:14" x14ac:dyDescent="0.3">
      <c r="B20" s="1" t="s">
        <v>77</v>
      </c>
      <c r="C20" s="1" t="s">
        <v>79</v>
      </c>
      <c r="D20" s="1" t="s">
        <v>44</v>
      </c>
      <c r="E20" s="1">
        <v>2475</v>
      </c>
      <c r="F20" s="7" cm="1">
        <f t="array" ref="F20">_xlfn.IFS($D20="Paseo",10,$D20="Velo",120,$D20="Amarilla",260,$D20="Montana",5,$D20="VTT",250)</f>
        <v>260</v>
      </c>
      <c r="G20" s="1">
        <v>300</v>
      </c>
      <c r="H20" s="7">
        <f t="shared" si="0"/>
        <v>742500</v>
      </c>
      <c r="I20" s="14">
        <f t="shared" si="1"/>
        <v>99000</v>
      </c>
      <c r="K20">
        <v>0</v>
      </c>
    </row>
    <row r="21" spans="2:14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 cm="1">
        <f t="array" ref="F21">_xlfn.IFS($D21="Paseo",10,$D21="Velo",120,$D21="Amarilla",260,$D21="Montana",5,$D21="VTT",250)</f>
        <v>5</v>
      </c>
      <c r="G21" s="1">
        <v>350</v>
      </c>
      <c r="H21" s="7">
        <f t="shared" si="0"/>
        <v>779625</v>
      </c>
      <c r="I21" s="14">
        <f t="shared" si="1"/>
        <v>768487.5</v>
      </c>
    </row>
    <row r="22" spans="2:14" x14ac:dyDescent="0.3">
      <c r="B22" s="1" t="s">
        <v>74</v>
      </c>
      <c r="C22" s="1" t="s">
        <v>76</v>
      </c>
      <c r="D22" s="1" t="s">
        <v>81</v>
      </c>
      <c r="E22" s="1">
        <v>2541</v>
      </c>
      <c r="F22" s="7" cm="1">
        <f t="array" ref="F22">_xlfn.IFS($D22="Paseo",10,$D22="Velo",120,$D22="Amarilla",260,$D22="Montana",5,$D22="VTT",250)</f>
        <v>250</v>
      </c>
      <c r="G22" s="1">
        <v>300</v>
      </c>
      <c r="H22" s="7">
        <f t="shared" si="0"/>
        <v>762300</v>
      </c>
      <c r="I22" s="14">
        <f t="shared" si="1"/>
        <v>127050</v>
      </c>
    </row>
    <row r="23" spans="2:14" x14ac:dyDescent="0.3">
      <c r="B23" s="1" t="s">
        <v>80</v>
      </c>
      <c r="C23" s="1" t="s">
        <v>82</v>
      </c>
      <c r="D23" s="1" t="s">
        <v>50</v>
      </c>
      <c r="E23" s="1">
        <v>2536</v>
      </c>
      <c r="F23" s="7" cm="1">
        <f t="array" ref="F23">_xlfn.IFS($D23="Paseo",10,$D23="Velo",120,$D23="Amarilla",260,$D23="Montana",5,$D23="VTT",250)</f>
        <v>120</v>
      </c>
      <c r="G23" s="1">
        <v>300</v>
      </c>
      <c r="H23" s="7">
        <f t="shared" si="0"/>
        <v>760800</v>
      </c>
      <c r="I23" s="14">
        <f t="shared" si="1"/>
        <v>456480</v>
      </c>
    </row>
    <row r="24" spans="2:14" x14ac:dyDescent="0.3">
      <c r="B24" s="1" t="s">
        <v>77</v>
      </c>
      <c r="C24" s="1" t="s">
        <v>76</v>
      </c>
      <c r="D24" s="1" t="s">
        <v>48</v>
      </c>
      <c r="E24" s="1">
        <v>2007</v>
      </c>
      <c r="F24" s="7" cm="1">
        <f t="array" ref="F24">_xlfn.IFS($D24="Paseo",10,$D24="Velo",120,$D24="Amarilla",260,$D24="Montana",5,$D24="VTT",250)</f>
        <v>10</v>
      </c>
      <c r="G24" s="1">
        <v>350</v>
      </c>
      <c r="H24" s="7">
        <f t="shared" si="0"/>
        <v>702450</v>
      </c>
      <c r="I24" s="14">
        <f t="shared" si="1"/>
        <v>682380</v>
      </c>
    </row>
    <row r="25" spans="2:14" x14ac:dyDescent="0.3">
      <c r="B25" s="1" t="s">
        <v>83</v>
      </c>
      <c r="C25" s="1" t="s">
        <v>76</v>
      </c>
      <c r="D25" s="1" t="s">
        <v>50</v>
      </c>
      <c r="E25" s="1">
        <v>2460</v>
      </c>
      <c r="F25" s="7" cm="1">
        <f t="array" ref="F25">_xlfn.IFS($D25="Paseo",10,$D25="Velo",120,$D25="Amarilla",260,$D25="Montana",5,$D25="VTT",250)</f>
        <v>120</v>
      </c>
      <c r="G25" s="1">
        <v>300</v>
      </c>
      <c r="H25" s="7">
        <f t="shared" si="0"/>
        <v>738000</v>
      </c>
      <c r="I25" s="14">
        <f t="shared" si="1"/>
        <v>442800</v>
      </c>
    </row>
    <row r="26" spans="2:14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 cm="1">
        <f t="array" ref="F26">_xlfn.IFS($D26="Paseo",10,$D26="Velo",120,$D26="Amarilla",260,$D26="Montana",5,$D26="VTT",250)</f>
        <v>5</v>
      </c>
      <c r="G26" s="1">
        <v>300</v>
      </c>
      <c r="H26" s="7">
        <f t="shared" si="0"/>
        <v>1140750</v>
      </c>
      <c r="I26" s="14">
        <f t="shared" si="1"/>
        <v>1121737.5</v>
      </c>
    </row>
    <row r="27" spans="2:14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 cm="1">
        <f t="array" ref="F27">_xlfn.IFS($D27="Paseo",10,$D27="Velo",120,$D27="Amarilla",260,$D27="Montana",5,$D27="VTT",250)</f>
        <v>120</v>
      </c>
      <c r="G27" s="1">
        <v>300</v>
      </c>
      <c r="H27" s="7">
        <f t="shared" si="0"/>
        <v>1138050</v>
      </c>
      <c r="I27" s="14">
        <f t="shared" si="1"/>
        <v>682830</v>
      </c>
    </row>
  </sheetData>
  <dataValidations count="2">
    <dataValidation type="list" allowBlank="1" showInputMessage="1" showErrorMessage="1" sqref="B7" xr:uid="{D704A3DA-E3B0-461E-B432-D7FDA794DFFB}">
      <formula1>$K$15:$K$20</formula1>
    </dataValidation>
    <dataValidation type="list" allowBlank="1" showInputMessage="1" showErrorMessage="1" sqref="C7" xr:uid="{8CF76216-192C-47F0-8B89-1A1BAD064C46}">
      <formula1>$N$15:$N$19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1649-1BDB-48CE-90A0-52B000B58B5B}">
  <dimension ref="B3:M37"/>
  <sheetViews>
    <sheetView tabSelected="1" workbookViewId="0">
      <selection activeCell="E22" sqref="E22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5.77734375" customWidth="1"/>
    <col min="6" max="6" width="9.6640625" bestFit="1" customWidth="1"/>
    <col min="7" max="7" width="9.44140625" bestFit="1" customWidth="1"/>
    <col min="9" max="9" width="16.21875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VLOOKUP(TRIM(LEFT($B6,SEARCH(" ",$B6,1))),$F$27:$H$37,MATCH($C$5,$F$27:$H$27,0),FALSE)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VLOOKUP(TRIM(LEFT($B7,SEARCH(" ",$B7,1))),$F$27:$H$37,MATCH($C$5,$F$27:$H$27,0),FALSE)</f>
        <v>2151</v>
      </c>
      <c r="F7" s="1" t="s">
        <v>46</v>
      </c>
      <c r="G7" s="1">
        <v>2227.5</v>
      </c>
    </row>
    <row r="8" spans="2:13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3">
      <c r="B9" s="1" t="s">
        <v>49</v>
      </c>
      <c r="C9" s="1">
        <f>VLOOKUP(TRIM(LEFT($B6,SEARCH(" ",$B6,1))),$F$27:$H$37,MATCH($C$5,$F$27:$H$27,0),FALSE)</f>
        <v>2574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>VLOOKUP(TRIM(LEFT($B10,SEARCH(" ",$B10,1))),$F$27:$H$37,MATCH($C$5,$F$27:$H$27,0),FALSE)</f>
        <v>2680.8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5">
        <f ca="1">VLOOKUP($C16,INDIRECT($B16),2,TRUE)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5">
        <f t="shared" ref="D17:D22" ca="1" si="1">VLOOKUP($C17,INDIRECT($B17),2,TRUE)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5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15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5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5">
        <f t="shared" ca="1" si="1"/>
        <v>7.0000000000000007E-2</v>
      </c>
    </row>
    <row r="22" spans="2:13" x14ac:dyDescent="0.3">
      <c r="B22" s="1" t="s">
        <v>48</v>
      </c>
      <c r="C22" s="1">
        <v>2293.1999999999998</v>
      </c>
      <c r="D22" s="15">
        <f t="shared" ca="1" si="1"/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E27" s="16" t="s">
        <v>102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>VLOOKUP($B28,$E$27:$H$37,4,FALSE)</f>
        <v>2574</v>
      </c>
      <c r="E28" t="str">
        <f>TRIM(F28&amp;" "&amp;"-"&amp;" "&amp;G28)</f>
        <v>Paseo - 895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2">VLOOKUP($B29,$E$27:$H$37,4,FALSE)</f>
        <v>2151</v>
      </c>
      <c r="E29" t="str">
        <f t="shared" ref="E29:E37" si="3">TRIM(F29&amp;" "&amp;"-"&amp;" "&amp;G29)</f>
        <v>Montana - 125</v>
      </c>
      <c r="F29" s="1" t="s">
        <v>46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 t="shared" si="2"/>
        <v>2475</v>
      </c>
      <c r="E30" t="str">
        <f t="shared" si="3"/>
        <v>Amarilla - 145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si="2"/>
        <v>2227.5</v>
      </c>
      <c r="E31" t="str">
        <f t="shared" si="3"/>
        <v>Montana - 848</v>
      </c>
      <c r="F31" s="1" t="s">
        <v>56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2"/>
        <v>2541</v>
      </c>
      <c r="E32" t="str">
        <f t="shared" si="3"/>
        <v>VTT - 777</v>
      </c>
      <c r="F32" s="1" t="s">
        <v>52</v>
      </c>
      <c r="G32" s="10">
        <v>777</v>
      </c>
      <c r="H32" s="1">
        <v>2541</v>
      </c>
    </row>
    <row r="33" spans="5:8" x14ac:dyDescent="0.3">
      <c r="E33" t="str">
        <f t="shared" si="3"/>
        <v>Velo - 235</v>
      </c>
      <c r="F33" s="1" t="s">
        <v>50</v>
      </c>
      <c r="G33" s="10">
        <v>235</v>
      </c>
      <c r="H33" s="1">
        <v>2574</v>
      </c>
    </row>
    <row r="34" spans="5:8" x14ac:dyDescent="0.3">
      <c r="E34" t="str">
        <f t="shared" si="3"/>
        <v>Paseo - 985</v>
      </c>
      <c r="F34" s="1" t="s">
        <v>48</v>
      </c>
      <c r="G34" s="10">
        <v>985</v>
      </c>
      <c r="H34" s="10">
        <v>2585.1</v>
      </c>
    </row>
    <row r="35" spans="5:8" x14ac:dyDescent="0.3">
      <c r="E35" t="str">
        <f t="shared" si="3"/>
        <v>Velo - 1122</v>
      </c>
      <c r="F35" s="1" t="s">
        <v>50</v>
      </c>
      <c r="G35" s="10">
        <v>1122</v>
      </c>
      <c r="H35" s="10">
        <v>2632.95</v>
      </c>
    </row>
    <row r="36" spans="5:8" x14ac:dyDescent="0.3">
      <c r="E36" t="str">
        <f t="shared" si="3"/>
        <v>VTT - 1260</v>
      </c>
      <c r="F36" s="1" t="s">
        <v>81</v>
      </c>
      <c r="G36" s="10">
        <v>1260</v>
      </c>
      <c r="H36" s="10">
        <v>2680.8</v>
      </c>
    </row>
    <row r="37" spans="5:8" x14ac:dyDescent="0.3">
      <c r="E37" t="str">
        <f t="shared" si="3"/>
        <v>Amarilla - 1397</v>
      </c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K7" sqref="K7:K16"/>
    </sheetView>
  </sheetViews>
  <sheetFormatPr defaultRowHeight="14.4" x14ac:dyDescent="0.3"/>
  <cols>
    <col min="2" max="2" width="17.5546875" bestFit="1" customWidth="1"/>
    <col min="4" max="4" width="16.109375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RANK(C5,$C$4:$C$18,0)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RANK(C6,$C$4:$C$18,0)</f>
        <v>3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RANK($J7,$J$6:$J$16,0)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RANK($J8,$J$6:$J$16,0)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>RANK(C17,$C$4:$C$18,0)</f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sneha shinde</cp:lastModifiedBy>
  <dcterms:created xsi:type="dcterms:W3CDTF">2022-07-27T07:17:57Z</dcterms:created>
  <dcterms:modified xsi:type="dcterms:W3CDTF">2023-02-06T22:40:13Z</dcterms:modified>
</cp:coreProperties>
</file>