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<sst xmlns="http://schemas.openxmlformats.org/spreadsheetml/2006/main" count="31" uniqueCount="31">
  <si>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year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</si>
  <si>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</si>
  <si>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</si>
  <si>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</si>
  <si>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</si>
  <si>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</si>
  <si>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</si>
  <si>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</si>
  <si>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</si>
  <si>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</si>
  <si>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</si>
  <si>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</si>
  <si>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</si>
  <si>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碳排放量</t>
  </si>
  <si>
    <t>城镇化率</t>
  </si>
  <si>
    <t>GDP</t>
  </si>
  <si>
    <t>产业结构</t>
  </si>
  <si>
    <t>总人口</t>
  </si>
  <si>
    <t>经济发展水平/人均gdp</t>
  </si>
  <si>
    <t>出口额占gdp比重</t>
  </si>
  <si>
    <t>人均碳排放量</t>
  </si>
  <si>
    <t>能源消费强度</t>
  </si>
  <si>
    <t>对碳排放量进行规范化处理</t>
  </si>
  <si>
    <t>对城镇化率进行规范化处理</t>
  </si>
  <si>
    <t>对GDP进行规范化处理</t>
  </si>
  <si>
    <t>对产业结构进行规范化处理</t>
  </si>
  <si>
    <t>对总人口进行规范化处理</t>
  </si>
  <si>
    <t>对经济发展水平进行规范化处理</t>
  </si>
  <si>
    <t>对出口额占GDP比重进行规范化</t>
  </si>
  <si>
    <t>规范化 人均碳排放量</t>
  </si>
  <si>
    <t>规范化 能源消费强度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</si>
</sst>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 "/>
    <numFmt numFmtId="177" formatCode="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/>
    <xf numFmtId="177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8"/>
  <sheetViews>
    <sheetView tabSelected="1" topLeftCell="X1" workbookViewId="0">
      <selection activeCell="Z27" sqref="Z27"/>
    </sheetView>
  </sheetViews>
  <sheetFormatPr defaultColWidth="9" defaultRowHeight="13.5"/>
  <cols>
    <col min="15" max="16" width="12.625"/>
    <col min="17" max="17" width="15" customWidth="1"/>
    <col min="18" max="18" width="12.625"/>
    <col min="20" max="20" width="12.625"/>
    <col min="21" max="21" width="14.625" customWidth="1"/>
    <col min="22" max="22" width="16.625" customWidth="1"/>
    <col min="23" max="23" width="13.125" customWidth="1"/>
    <col min="25" max="25" width="26.25" customWidth="1"/>
    <col min="26" max="26" width="23.125" customWidth="1"/>
    <col min="27" max="27" width="22.625" customWidth="1"/>
    <col min="28" max="28" width="24.125" customWidth="1"/>
    <col min="29" max="29" width="22" customWidth="1"/>
    <col min="30" max="30" width="27.875" customWidth="1"/>
    <col min="31" max="31" width="28.125" customWidth="1"/>
    <col min="32" max="32" width="18.625" customWidth="1"/>
    <col min="33" max="33" width="19.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ht="14.25" spans="1:33">
      <c r="A2" s="1">
        <v>2000</v>
      </c>
      <c r="B2" s="2">
        <v>45906</v>
      </c>
      <c r="C2" s="2">
        <v>80837</v>
      </c>
      <c r="D2" s="2">
        <v>14717.4</v>
      </c>
      <c r="E2" s="2">
        <v>45664.8</v>
      </c>
      <c r="F2" s="2">
        <v>39897.9</v>
      </c>
      <c r="G2" s="2">
        <v>20634</v>
      </c>
      <c r="H2" s="2">
        <v>18638.8</v>
      </c>
      <c r="I2" s="3">
        <v>146964</v>
      </c>
      <c r="J2" s="4">
        <v>68.5</v>
      </c>
      <c r="K2" s="4">
        <v>22</v>
      </c>
      <c r="L2" s="4">
        <v>2.2</v>
      </c>
      <c r="M2" s="4">
        <v>7.3</v>
      </c>
      <c r="O2">
        <f>I2*0.01*J2*0.7476+I2*0.01*K2*0.5825+I2*0.01*L2*0.4435</f>
        <v>95528.510532</v>
      </c>
      <c r="P2">
        <f>B2/(B2+C2)</f>
        <v>0.362197517811635</v>
      </c>
      <c r="Q2">
        <f>D2+E2+F2</f>
        <v>100280.1</v>
      </c>
      <c r="R2">
        <f>E2/(D2+E2+F2)</f>
        <v>0.455372501622954</v>
      </c>
      <c r="S2">
        <f>B2+C2</f>
        <v>126743</v>
      </c>
      <c r="T2">
        <f>Q2/S2</f>
        <v>0.791208192957402</v>
      </c>
      <c r="U2">
        <f>G2/Q2</f>
        <v>0.205763655999545</v>
      </c>
      <c r="V2">
        <f>O2/S2</f>
        <v>0.753718237157082</v>
      </c>
      <c r="W2">
        <f>I2/Q2</f>
        <v>1.46553503636315</v>
      </c>
      <c r="Y2">
        <f>2*((O2-95528)/(262747-95528))-1</f>
        <v>-0.999993893851775</v>
      </c>
      <c r="Z2">
        <f>2*((P2-0.362197518)/(0.573496973-0.362197518))-1</f>
        <v>-1.00000000178292</v>
      </c>
      <c r="AA2">
        <f>2*((Q2-100280)/(744127-100280))-1</f>
        <v>-0.999999689367194</v>
      </c>
      <c r="AB2">
        <f>2*((R2-0.398098605)/(0.475585642-0.398098605))-1</f>
        <v>0.478283306224602</v>
      </c>
      <c r="AC2">
        <f>2*((S2-126743)/(138271-126743))-1</f>
        <v>-1</v>
      </c>
      <c r="AD2">
        <f>2*((T2-0.791208193)/(5.381657759-0.791208193))-1</f>
        <v>-1.00000000001856</v>
      </c>
      <c r="AE2">
        <f>2*((U2-0.186015634)/(0.353617073-0.186015634))-1</f>
        <v>-0.76434543620422</v>
      </c>
      <c r="AF2">
        <f>2*((V2-0.753718237)/(1.921060418-0.753718237))-1</f>
        <v>-0.999999999730872</v>
      </c>
      <c r="AG2">
        <f>2*((W2-0.585678094)/(1.465535036-0.585678094))-1</f>
        <v>1.00000000082548</v>
      </c>
    </row>
    <row r="3" ht="14.25" spans="1:33">
      <c r="A3" s="1">
        <v>2001</v>
      </c>
      <c r="B3" s="2">
        <v>48064</v>
      </c>
      <c r="C3" s="2">
        <v>79563</v>
      </c>
      <c r="D3" s="2">
        <v>15502.5</v>
      </c>
      <c r="E3" s="2">
        <v>49660.7</v>
      </c>
      <c r="F3" s="2">
        <v>45700</v>
      </c>
      <c r="G3" s="2">
        <v>22024</v>
      </c>
      <c r="H3" s="2">
        <v>20159</v>
      </c>
      <c r="I3" s="3">
        <v>155547</v>
      </c>
      <c r="J3" s="4">
        <v>68</v>
      </c>
      <c r="K3" s="4">
        <v>21.2</v>
      </c>
      <c r="L3" s="4">
        <v>2.4</v>
      </c>
      <c r="M3" s="4">
        <v>8.4</v>
      </c>
      <c r="O3">
        <f t="shared" ref="O3:O18" si="0">I3*0.01*J3*0.7476+I3*0.01*K3*0.5825+I3*0.01*L3*0.4435</f>
        <v>99939.258594</v>
      </c>
      <c r="P3">
        <f t="shared" ref="P3:P18" si="1">B3/(B3+C3)</f>
        <v>0.376597428443825</v>
      </c>
      <c r="Q3">
        <f t="shared" ref="Q3:Q18" si="2">D3+E3+F3</f>
        <v>110863.2</v>
      </c>
      <c r="R3">
        <f t="shared" ref="R3:R18" si="3">E3/(D3+E3+F3)</f>
        <v>0.447945756572064</v>
      </c>
      <c r="S3">
        <f t="shared" ref="S3:S18" si="4">B3+C3</f>
        <v>127627</v>
      </c>
      <c r="T3">
        <f t="shared" ref="T3:T18" si="5">Q3/S3</f>
        <v>0.868650050537896</v>
      </c>
      <c r="U3">
        <f t="shared" ref="U3:U18" si="6">G3/Q3</f>
        <v>0.198659248515287</v>
      </c>
      <c r="V3">
        <f t="shared" ref="V3:V18" si="7">O3/S3</f>
        <v>0.783057335783181</v>
      </c>
      <c r="W3">
        <f t="shared" ref="W3:W18" si="8">I3/Q3</f>
        <v>1.40305349295348</v>
      </c>
      <c r="Y3">
        <f t="shared" ref="Y3:Y18" si="9">2*((O3-95528)/(262747-95528))-1</f>
        <v>-0.947239744359194</v>
      </c>
      <c r="Z3">
        <f t="shared" ref="Z3:Z18" si="10">2*((P3-0.362197518)/(0.573496973-0.362197518))-1</f>
        <v>-0.863701395312875</v>
      </c>
      <c r="AA3">
        <f t="shared" ref="AA3:AA18" si="11">2*((Q3-100280)/(744127-100280))-1</f>
        <v>-0.967125108915628</v>
      </c>
      <c r="AB3">
        <f t="shared" ref="AB3:AB18" si="12">2*((R3-0.398098605)/(0.475585642-0.398098605))-1</f>
        <v>0.286593306492388</v>
      </c>
      <c r="AC3">
        <f t="shared" ref="AC3:AC18" si="13">2*((S3-126743)/(138271-126743))-1</f>
        <v>-0.846634281748786</v>
      </c>
      <c r="AD3">
        <f t="shared" ref="AD3:AD18" si="14">2*((T3-0.791208193)/(5.381657759-0.791208193))-1</f>
        <v>-0.96625957591976</v>
      </c>
      <c r="AE3">
        <f t="shared" ref="AE3:AE18" si="15">2*((U3-0.186015634)/(0.353617073-0.186015634))-1</f>
        <v>-0.849122840582688</v>
      </c>
      <c r="AF3">
        <f t="shared" ref="AF3:AF18" si="16">2*((V3-0.753718237)/(1.921060418-0.753718237))-1</f>
        <v>-0.94973350700298</v>
      </c>
      <c r="AG3">
        <f t="shared" ref="AG3:AG18" si="17">2*((W3-0.585678094)/(1.465535036-0.585678094))-1</f>
        <v>0.857973404393461</v>
      </c>
    </row>
    <row r="4" ht="14.25" spans="1:33">
      <c r="A4" s="1">
        <v>2002</v>
      </c>
      <c r="B4" s="2">
        <v>50212</v>
      </c>
      <c r="C4" s="2">
        <v>78241</v>
      </c>
      <c r="D4" s="2">
        <v>16190.2</v>
      </c>
      <c r="E4" s="2">
        <v>54105.5</v>
      </c>
      <c r="F4" s="2">
        <v>51421.7</v>
      </c>
      <c r="G4" s="2">
        <v>26948</v>
      </c>
      <c r="H4" s="2">
        <v>24430</v>
      </c>
      <c r="I4" s="3">
        <v>169577</v>
      </c>
      <c r="J4" s="4">
        <v>68.5</v>
      </c>
      <c r="K4" s="4">
        <v>21</v>
      </c>
      <c r="L4" s="4">
        <v>2.3</v>
      </c>
      <c r="M4" s="4">
        <v>8.2</v>
      </c>
      <c r="O4">
        <f t="shared" si="0"/>
        <v>109314.6758755</v>
      </c>
      <c r="P4">
        <f t="shared" si="1"/>
        <v>0.390897838119779</v>
      </c>
      <c r="Q4">
        <f t="shared" si="2"/>
        <v>121717.4</v>
      </c>
      <c r="R4">
        <f t="shared" si="3"/>
        <v>0.444517382066985</v>
      </c>
      <c r="S4">
        <f t="shared" si="4"/>
        <v>128453</v>
      </c>
      <c r="T4">
        <f t="shared" si="5"/>
        <v>0.947563700341759</v>
      </c>
      <c r="U4">
        <f t="shared" si="6"/>
        <v>0.221398090987813</v>
      </c>
      <c r="V4">
        <f t="shared" si="7"/>
        <v>0.851009130775459</v>
      </c>
      <c r="W4">
        <f t="shared" si="8"/>
        <v>1.39320261523825</v>
      </c>
      <c r="Y4">
        <f t="shared" si="9"/>
        <v>-0.835106347059844</v>
      </c>
      <c r="Z4">
        <f t="shared" si="10"/>
        <v>-0.728344589248666</v>
      </c>
      <c r="AA4">
        <f t="shared" si="11"/>
        <v>-0.933408402928025</v>
      </c>
      <c r="AB4">
        <f t="shared" si="12"/>
        <v>0.198104324649425</v>
      </c>
      <c r="AC4">
        <f t="shared" si="13"/>
        <v>-0.703331020124913</v>
      </c>
      <c r="AD4">
        <f t="shared" si="14"/>
        <v>-0.931877910826062</v>
      </c>
      <c r="AE4">
        <f t="shared" si="15"/>
        <v>-0.577778601437748</v>
      </c>
      <c r="AF4">
        <f t="shared" si="16"/>
        <v>-0.833312124998147</v>
      </c>
      <c r="AG4">
        <f t="shared" si="17"/>
        <v>0.835581405774145</v>
      </c>
    </row>
    <row r="5" ht="14.25" spans="1:33">
      <c r="A5" s="1">
        <v>2003</v>
      </c>
      <c r="B5" s="2">
        <v>52376</v>
      </c>
      <c r="C5" s="2">
        <v>76851</v>
      </c>
      <c r="D5" s="2">
        <v>16970.2</v>
      </c>
      <c r="E5" s="2">
        <v>62697.4</v>
      </c>
      <c r="F5" s="2">
        <v>57754.4</v>
      </c>
      <c r="G5" s="2">
        <v>36287.9</v>
      </c>
      <c r="H5" s="2">
        <v>34195.6</v>
      </c>
      <c r="I5" s="3">
        <v>197083</v>
      </c>
      <c r="J5" s="4">
        <v>70.2</v>
      </c>
      <c r="K5" s="4">
        <v>20.1</v>
      </c>
      <c r="L5" s="4">
        <v>2.3</v>
      </c>
      <c r="M5" s="4">
        <v>7.4</v>
      </c>
      <c r="O5">
        <f t="shared" si="0"/>
        <v>128517.4695506</v>
      </c>
      <c r="P5">
        <f t="shared" si="1"/>
        <v>0.405302297507487</v>
      </c>
      <c r="Q5">
        <f t="shared" si="2"/>
        <v>137422</v>
      </c>
      <c r="R5">
        <f t="shared" si="3"/>
        <v>0.456239903363363</v>
      </c>
      <c r="S5">
        <f t="shared" si="4"/>
        <v>129227</v>
      </c>
      <c r="T5">
        <f t="shared" si="5"/>
        <v>1.06341554009611</v>
      </c>
      <c r="U5">
        <f t="shared" si="6"/>
        <v>0.264061795054649</v>
      </c>
      <c r="V5">
        <f t="shared" si="7"/>
        <v>0.994509425666463</v>
      </c>
      <c r="W5">
        <f t="shared" si="8"/>
        <v>1.43414446013011</v>
      </c>
      <c r="Y5">
        <f t="shared" si="9"/>
        <v>-0.605433957258446</v>
      </c>
      <c r="Z5">
        <f t="shared" si="10"/>
        <v>-0.592002927717093</v>
      </c>
      <c r="AA5">
        <f t="shared" si="11"/>
        <v>-0.884624763336631</v>
      </c>
      <c r="AB5">
        <f t="shared" si="12"/>
        <v>0.500671612036553</v>
      </c>
      <c r="AC5">
        <f t="shared" si="13"/>
        <v>-0.569049271339348</v>
      </c>
      <c r="AD5">
        <f t="shared" si="14"/>
        <v>-0.881402750130504</v>
      </c>
      <c r="AE5">
        <f t="shared" si="15"/>
        <v>-0.0686695589212812</v>
      </c>
      <c r="AF5">
        <f t="shared" si="16"/>
        <v>-0.587453974360474</v>
      </c>
      <c r="AG5">
        <f t="shared" si="17"/>
        <v>0.928646182415664</v>
      </c>
    </row>
    <row r="6" ht="14.25" spans="1:33">
      <c r="A6" s="1">
        <v>2004</v>
      </c>
      <c r="B6" s="2">
        <v>54283</v>
      </c>
      <c r="C6" s="2">
        <v>75705</v>
      </c>
      <c r="D6" s="2">
        <v>20904.3</v>
      </c>
      <c r="E6" s="2">
        <v>74286.9</v>
      </c>
      <c r="F6" s="2">
        <v>66648.9</v>
      </c>
      <c r="G6" s="2">
        <v>49103</v>
      </c>
      <c r="H6" s="2">
        <v>46436</v>
      </c>
      <c r="I6" s="3">
        <v>230281</v>
      </c>
      <c r="J6" s="4">
        <v>70.2</v>
      </c>
      <c r="K6" s="4">
        <v>19.9</v>
      </c>
      <c r="L6" s="4">
        <v>2.3</v>
      </c>
      <c r="M6" s="4">
        <v>7.6</v>
      </c>
      <c r="O6">
        <f t="shared" si="0"/>
        <v>149897.5482292</v>
      </c>
      <c r="P6">
        <f t="shared" si="1"/>
        <v>0.4176000861618</v>
      </c>
      <c r="Q6">
        <f t="shared" si="2"/>
        <v>161840.1</v>
      </c>
      <c r="R6">
        <f t="shared" si="3"/>
        <v>0.459014175102462</v>
      </c>
      <c r="S6">
        <f t="shared" si="4"/>
        <v>129988</v>
      </c>
      <c r="T6">
        <f t="shared" si="5"/>
        <v>1.2450387728098</v>
      </c>
      <c r="U6">
        <f t="shared" si="6"/>
        <v>0.303404409661141</v>
      </c>
      <c r="V6">
        <f t="shared" si="7"/>
        <v>1.15316450925624</v>
      </c>
      <c r="W6">
        <f t="shared" si="8"/>
        <v>1.4228921015249</v>
      </c>
      <c r="Y6">
        <f t="shared" si="9"/>
        <v>-0.349720447685969</v>
      </c>
      <c r="Z6">
        <f t="shared" si="10"/>
        <v>-0.475601409745236</v>
      </c>
      <c r="AA6">
        <f t="shared" si="11"/>
        <v>-0.808774134227542</v>
      </c>
      <c r="AB6">
        <f t="shared" si="12"/>
        <v>0.572277698590076</v>
      </c>
      <c r="AC6">
        <f t="shared" si="13"/>
        <v>-0.437022900763359</v>
      </c>
      <c r="AD6">
        <f t="shared" si="14"/>
        <v>-0.802271837089256</v>
      </c>
      <c r="AE6">
        <f t="shared" si="15"/>
        <v>0.400808684717093</v>
      </c>
      <c r="AF6">
        <f t="shared" si="16"/>
        <v>-0.315631219778154</v>
      </c>
      <c r="AG6">
        <f t="shared" si="17"/>
        <v>0.903068482068986</v>
      </c>
    </row>
    <row r="7" ht="14.25" spans="1:33">
      <c r="A7" s="1">
        <v>2005</v>
      </c>
      <c r="B7" s="2">
        <v>56212</v>
      </c>
      <c r="C7" s="2">
        <v>74544</v>
      </c>
      <c r="D7" s="2">
        <v>21806.7</v>
      </c>
      <c r="E7" s="2">
        <v>88084.4</v>
      </c>
      <c r="F7" s="2">
        <v>77427.8</v>
      </c>
      <c r="G7" s="2">
        <v>62648</v>
      </c>
      <c r="H7" s="2">
        <v>54274</v>
      </c>
      <c r="I7" s="3">
        <v>261369</v>
      </c>
      <c r="J7" s="4">
        <v>72.4</v>
      </c>
      <c r="K7" s="4">
        <v>17.8</v>
      </c>
      <c r="L7" s="4">
        <v>2.4</v>
      </c>
      <c r="M7" s="4">
        <v>7.39999999999999</v>
      </c>
      <c r="O7">
        <f t="shared" si="0"/>
        <v>171351.2686266</v>
      </c>
      <c r="P7">
        <f t="shared" si="1"/>
        <v>0.429899966349537</v>
      </c>
      <c r="Q7">
        <f t="shared" si="2"/>
        <v>187318.9</v>
      </c>
      <c r="R7">
        <f t="shared" si="3"/>
        <v>0.470237653541634</v>
      </c>
      <c r="S7">
        <f t="shared" si="4"/>
        <v>130756</v>
      </c>
      <c r="T7">
        <f t="shared" si="5"/>
        <v>1.43258359081036</v>
      </c>
      <c r="U7">
        <f t="shared" si="6"/>
        <v>0.334445696616839</v>
      </c>
      <c r="V7">
        <f t="shared" si="7"/>
        <v>1.31046581898039</v>
      </c>
      <c r="W7">
        <f t="shared" si="8"/>
        <v>1.3953156889134</v>
      </c>
      <c r="Y7">
        <f t="shared" si="9"/>
        <v>-0.0931261563984953</v>
      </c>
      <c r="Z7">
        <f t="shared" si="10"/>
        <v>-0.359180094908082</v>
      </c>
      <c r="AA7">
        <f t="shared" si="11"/>
        <v>-0.729628622949241</v>
      </c>
      <c r="AB7">
        <f t="shared" si="12"/>
        <v>0.861964306149273</v>
      </c>
      <c r="AC7">
        <f t="shared" si="13"/>
        <v>-0.303782095766829</v>
      </c>
      <c r="AD7">
        <f t="shared" si="14"/>
        <v>-0.720560965287224</v>
      </c>
      <c r="AE7">
        <f t="shared" si="15"/>
        <v>0.771226589729209</v>
      </c>
      <c r="AF7">
        <f t="shared" si="16"/>
        <v>-0.0461278774258737</v>
      </c>
      <c r="AG7">
        <f t="shared" si="17"/>
        <v>0.84038462678493</v>
      </c>
    </row>
    <row r="8" ht="14.25" spans="1:33">
      <c r="A8" s="1">
        <v>2006</v>
      </c>
      <c r="B8" s="2">
        <v>58288</v>
      </c>
      <c r="C8" s="2">
        <v>73160</v>
      </c>
      <c r="D8" s="2">
        <v>23317</v>
      </c>
      <c r="E8" s="2">
        <v>104361.8</v>
      </c>
      <c r="F8" s="2">
        <v>91759.7</v>
      </c>
      <c r="G8" s="2">
        <v>77597.2</v>
      </c>
      <c r="H8" s="2">
        <v>63376.85629719</v>
      </c>
      <c r="I8" s="3">
        <v>286467</v>
      </c>
      <c r="J8" s="4">
        <v>72.4</v>
      </c>
      <c r="K8" s="4">
        <v>17.5</v>
      </c>
      <c r="L8" s="4">
        <v>2.7</v>
      </c>
      <c r="M8" s="4">
        <v>7.39999999999999</v>
      </c>
      <c r="O8">
        <f t="shared" si="0"/>
        <v>187685.8448448</v>
      </c>
      <c r="P8">
        <f t="shared" si="1"/>
        <v>0.443430101637149</v>
      </c>
      <c r="Q8">
        <f t="shared" si="2"/>
        <v>219438.5</v>
      </c>
      <c r="R8">
        <f t="shared" si="3"/>
        <v>0.475585642446517</v>
      </c>
      <c r="S8">
        <f t="shared" si="4"/>
        <v>131448</v>
      </c>
      <c r="T8">
        <f t="shared" si="5"/>
        <v>1.66939398088978</v>
      </c>
      <c r="U8">
        <f t="shared" si="6"/>
        <v>0.353617072665006</v>
      </c>
      <c r="V8">
        <f t="shared" si="7"/>
        <v>1.42783340062078</v>
      </c>
      <c r="W8">
        <f t="shared" si="8"/>
        <v>1.30545460345382</v>
      </c>
      <c r="Y8">
        <f t="shared" si="9"/>
        <v>0.102241310434819</v>
      </c>
      <c r="Z8">
        <f t="shared" si="10"/>
        <v>-0.231114120600557</v>
      </c>
      <c r="AA8">
        <f t="shared" si="11"/>
        <v>-0.62985460831533</v>
      </c>
      <c r="AB8">
        <f t="shared" si="12"/>
        <v>1.00000001152495</v>
      </c>
      <c r="AC8">
        <f t="shared" si="13"/>
        <v>-0.183726578764747</v>
      </c>
      <c r="AD8">
        <f t="shared" si="14"/>
        <v>-0.617385715597782</v>
      </c>
      <c r="AE8">
        <f t="shared" si="15"/>
        <v>0.999999996002493</v>
      </c>
      <c r="AF8">
        <f t="shared" si="16"/>
        <v>0.154957260335271</v>
      </c>
      <c r="AG8">
        <f t="shared" si="17"/>
        <v>0.636121680912577</v>
      </c>
    </row>
    <row r="9" ht="14.25" spans="1:33">
      <c r="A9" s="1">
        <v>2007</v>
      </c>
      <c r="B9" s="2">
        <v>60633</v>
      </c>
      <c r="C9" s="2">
        <v>71496</v>
      </c>
      <c r="D9" s="2">
        <v>27788</v>
      </c>
      <c r="E9" s="2">
        <v>126633.6</v>
      </c>
      <c r="F9" s="2">
        <v>115810.7</v>
      </c>
      <c r="G9" s="2">
        <v>93563.6</v>
      </c>
      <c r="H9" s="2">
        <v>73300.1</v>
      </c>
      <c r="I9" s="3">
        <v>311442</v>
      </c>
      <c r="J9" s="4">
        <v>72.5</v>
      </c>
      <c r="K9" s="4">
        <v>17</v>
      </c>
      <c r="L9" s="4">
        <v>3</v>
      </c>
      <c r="M9" s="4">
        <v>7.5</v>
      </c>
      <c r="O9">
        <f t="shared" si="0"/>
        <v>203788.95828</v>
      </c>
      <c r="P9">
        <f t="shared" si="1"/>
        <v>0.458892446018664</v>
      </c>
      <c r="Q9">
        <f t="shared" si="2"/>
        <v>270232.3</v>
      </c>
      <c r="R9">
        <f t="shared" si="3"/>
        <v>0.468610155040682</v>
      </c>
      <c r="S9">
        <f t="shared" si="4"/>
        <v>132129</v>
      </c>
      <c r="T9">
        <f t="shared" si="5"/>
        <v>2.04521566045304</v>
      </c>
      <c r="U9">
        <f t="shared" si="6"/>
        <v>0.346233962409379</v>
      </c>
      <c r="V9">
        <f t="shared" si="7"/>
        <v>1.54234844946984</v>
      </c>
      <c r="W9">
        <f t="shared" si="8"/>
        <v>1.15249731434769</v>
      </c>
      <c r="Y9">
        <f t="shared" si="9"/>
        <v>0.2948403982801</v>
      </c>
      <c r="Z9">
        <f t="shared" si="10"/>
        <v>-0.0847593239777735</v>
      </c>
      <c r="AA9">
        <f t="shared" si="11"/>
        <v>-0.472072402294334</v>
      </c>
      <c r="AB9">
        <f t="shared" si="12"/>
        <v>0.819957318555929</v>
      </c>
      <c r="AC9">
        <f t="shared" si="13"/>
        <v>-0.0655794587092297</v>
      </c>
      <c r="AD9">
        <f t="shared" si="14"/>
        <v>-0.453645030002693</v>
      </c>
      <c r="AE9">
        <f t="shared" si="15"/>
        <v>0.91189681145135</v>
      </c>
      <c r="AF9">
        <f t="shared" si="16"/>
        <v>0.351155171646865</v>
      </c>
      <c r="AG9">
        <f t="shared" si="17"/>
        <v>0.288434956390195</v>
      </c>
    </row>
    <row r="10" ht="14.25" spans="1:33">
      <c r="A10" s="1">
        <v>2008</v>
      </c>
      <c r="B10" s="2">
        <v>62403</v>
      </c>
      <c r="C10" s="2">
        <v>70399</v>
      </c>
      <c r="D10" s="2">
        <v>32753.2</v>
      </c>
      <c r="E10" s="2">
        <v>149956.6</v>
      </c>
      <c r="F10" s="2">
        <v>136805.8</v>
      </c>
      <c r="G10" s="2">
        <v>100394.94142387</v>
      </c>
      <c r="H10" s="2">
        <v>79526.52877026</v>
      </c>
      <c r="I10" s="3">
        <v>320611</v>
      </c>
      <c r="J10" s="4">
        <v>71.5</v>
      </c>
      <c r="K10" s="4">
        <v>16.7</v>
      </c>
      <c r="L10" s="4">
        <v>3.4</v>
      </c>
      <c r="M10" s="4">
        <v>8.4</v>
      </c>
      <c r="O10">
        <f t="shared" si="0"/>
        <v>207400.2100955</v>
      </c>
      <c r="P10">
        <f t="shared" si="1"/>
        <v>0.46989503170133</v>
      </c>
      <c r="Q10">
        <f t="shared" si="2"/>
        <v>319515.6</v>
      </c>
      <c r="R10">
        <f t="shared" si="3"/>
        <v>0.469324815439371</v>
      </c>
      <c r="S10">
        <f t="shared" si="4"/>
        <v>132802</v>
      </c>
      <c r="T10">
        <f t="shared" si="5"/>
        <v>2.40595472959745</v>
      </c>
      <c r="U10">
        <f t="shared" si="6"/>
        <v>0.314209827075329</v>
      </c>
      <c r="V10">
        <f t="shared" si="7"/>
        <v>1.56172505004066</v>
      </c>
      <c r="W10">
        <f t="shared" si="8"/>
        <v>1.00342831461124</v>
      </c>
      <c r="Y10">
        <f t="shared" si="9"/>
        <v>0.338032282162912</v>
      </c>
      <c r="Z10">
        <f t="shared" si="10"/>
        <v>0.0193827873463279</v>
      </c>
      <c r="AA10">
        <f t="shared" si="11"/>
        <v>-0.318982304802228</v>
      </c>
      <c r="AB10">
        <f t="shared" si="12"/>
        <v>0.838403252904638</v>
      </c>
      <c r="AC10">
        <f t="shared" si="13"/>
        <v>0.0511797362942401</v>
      </c>
      <c r="AD10">
        <f t="shared" si="14"/>
        <v>-0.296475644321478</v>
      </c>
      <c r="AE10">
        <f t="shared" si="15"/>
        <v>0.529750506203339</v>
      </c>
      <c r="AF10">
        <f t="shared" si="16"/>
        <v>0.384352979258376</v>
      </c>
      <c r="AG10">
        <f t="shared" si="17"/>
        <v>-0.0504133100054805</v>
      </c>
    </row>
    <row r="11" ht="14.25" spans="1:33">
      <c r="A11" s="1">
        <v>2009</v>
      </c>
      <c r="B11" s="2">
        <v>64512</v>
      </c>
      <c r="C11" s="2">
        <v>68938</v>
      </c>
      <c r="D11" s="2">
        <v>34161.8</v>
      </c>
      <c r="E11" s="2">
        <v>160171.7</v>
      </c>
      <c r="F11" s="2">
        <v>154747.9</v>
      </c>
      <c r="G11" s="2">
        <v>82029.69393412</v>
      </c>
      <c r="H11" s="2">
        <v>68618.3695744</v>
      </c>
      <c r="I11" s="3">
        <v>336126</v>
      </c>
      <c r="J11" s="4">
        <v>71.6</v>
      </c>
      <c r="K11" s="4">
        <v>16.4</v>
      </c>
      <c r="L11" s="4">
        <v>3.5</v>
      </c>
      <c r="M11" s="4">
        <v>8.50000000000001</v>
      </c>
      <c r="O11">
        <f t="shared" si="0"/>
        <v>217249.6956966</v>
      </c>
      <c r="P11">
        <f t="shared" si="1"/>
        <v>0.483417010116148</v>
      </c>
      <c r="Q11">
        <f t="shared" si="2"/>
        <v>349081.4</v>
      </c>
      <c r="R11">
        <f t="shared" si="3"/>
        <v>0.45883768083891</v>
      </c>
      <c r="S11">
        <f t="shared" si="4"/>
        <v>133450</v>
      </c>
      <c r="T11">
        <f t="shared" si="5"/>
        <v>2.61582165605096</v>
      </c>
      <c r="U11">
        <f t="shared" si="6"/>
        <v>0.23498729503812</v>
      </c>
      <c r="V11">
        <f t="shared" si="7"/>
        <v>1.62794826299438</v>
      </c>
      <c r="W11">
        <f t="shared" si="8"/>
        <v>0.962887166145203</v>
      </c>
      <c r="Y11">
        <f t="shared" si="9"/>
        <v>0.45583570882017</v>
      </c>
      <c r="Z11">
        <f t="shared" si="10"/>
        <v>0.147371554897271</v>
      </c>
      <c r="AA11">
        <f t="shared" si="11"/>
        <v>-0.227141230758239</v>
      </c>
      <c r="AB11">
        <f t="shared" si="12"/>
        <v>0.567722245952185</v>
      </c>
      <c r="AC11">
        <f t="shared" si="13"/>
        <v>0.163601665510062</v>
      </c>
      <c r="AD11">
        <f t="shared" si="14"/>
        <v>-0.205039316164024</v>
      </c>
      <c r="AE11">
        <f t="shared" si="15"/>
        <v>-0.415617654236012</v>
      </c>
      <c r="AF11">
        <f t="shared" si="16"/>
        <v>0.497812792553206</v>
      </c>
      <c r="AG11">
        <f t="shared" si="17"/>
        <v>-0.142567264883379</v>
      </c>
    </row>
    <row r="12" ht="14.25" spans="1:33">
      <c r="A12" s="1">
        <v>2010</v>
      </c>
      <c r="B12" s="2">
        <v>66978</v>
      </c>
      <c r="C12" s="2">
        <v>67113</v>
      </c>
      <c r="D12" s="2">
        <v>39362.6</v>
      </c>
      <c r="E12" s="2">
        <v>191629.8</v>
      </c>
      <c r="F12" s="2">
        <v>182038</v>
      </c>
      <c r="G12" s="2">
        <v>107022.8428244</v>
      </c>
      <c r="H12" s="2">
        <v>94699.30415605</v>
      </c>
      <c r="I12" s="3">
        <v>360648</v>
      </c>
      <c r="J12" s="4">
        <v>69.2</v>
      </c>
      <c r="K12" s="4">
        <v>17.4</v>
      </c>
      <c r="L12" s="4">
        <v>4</v>
      </c>
      <c r="M12" s="4">
        <v>9.4</v>
      </c>
      <c r="O12">
        <f t="shared" si="0"/>
        <v>229528.7213616</v>
      </c>
      <c r="P12">
        <f t="shared" si="1"/>
        <v>0.499496610510773</v>
      </c>
      <c r="Q12">
        <f t="shared" si="2"/>
        <v>413030.4</v>
      </c>
      <c r="R12">
        <f t="shared" si="3"/>
        <v>0.463960522034213</v>
      </c>
      <c r="S12">
        <f t="shared" si="4"/>
        <v>134091</v>
      </c>
      <c r="T12">
        <f t="shared" si="5"/>
        <v>3.08022462357653</v>
      </c>
      <c r="U12">
        <f t="shared" si="6"/>
        <v>0.259116139694318</v>
      </c>
      <c r="V12">
        <f t="shared" si="7"/>
        <v>1.71173845643332</v>
      </c>
      <c r="W12">
        <f t="shared" si="8"/>
        <v>0.873175436965415</v>
      </c>
      <c r="Y12">
        <f t="shared" si="9"/>
        <v>0.60269731742924</v>
      </c>
      <c r="Z12">
        <f t="shared" si="10"/>
        <v>0.299568827669461</v>
      </c>
      <c r="AA12">
        <f t="shared" si="11"/>
        <v>-0.0284946578923253</v>
      </c>
      <c r="AB12">
        <f t="shared" si="12"/>
        <v>0.699946715841336</v>
      </c>
      <c r="AC12">
        <f t="shared" si="13"/>
        <v>0.274809160305344</v>
      </c>
      <c r="AD12">
        <f t="shared" si="14"/>
        <v>-0.00270489952420072</v>
      </c>
      <c r="AE12">
        <f t="shared" si="15"/>
        <v>-0.127686419275696</v>
      </c>
      <c r="AF12">
        <f t="shared" si="16"/>
        <v>0.641370002774396</v>
      </c>
      <c r="AG12">
        <f t="shared" si="17"/>
        <v>-0.346490709473961</v>
      </c>
    </row>
    <row r="13" ht="14.25" spans="1:33">
      <c r="A13" s="1">
        <v>2011</v>
      </c>
      <c r="B13" s="2">
        <v>69079</v>
      </c>
      <c r="C13" s="2">
        <v>65656</v>
      </c>
      <c r="D13" s="2">
        <v>46163.1</v>
      </c>
      <c r="E13" s="2">
        <v>227038.8</v>
      </c>
      <c r="F13" s="2">
        <v>216098.6</v>
      </c>
      <c r="G13" s="2">
        <v>123240.6</v>
      </c>
      <c r="H13" s="2">
        <v>113161.4</v>
      </c>
      <c r="I13" s="3">
        <v>387043</v>
      </c>
      <c r="J13" s="4">
        <v>70.2</v>
      </c>
      <c r="K13" s="4">
        <v>16.8</v>
      </c>
      <c r="L13" s="4">
        <v>4.6</v>
      </c>
      <c r="M13" s="4">
        <v>8.4</v>
      </c>
      <c r="O13">
        <f t="shared" si="0"/>
        <v>248898.1416766</v>
      </c>
      <c r="P13">
        <f t="shared" si="1"/>
        <v>0.512702712732401</v>
      </c>
      <c r="Q13">
        <f t="shared" si="2"/>
        <v>489300.5</v>
      </c>
      <c r="R13">
        <f t="shared" si="3"/>
        <v>0.464006883295643</v>
      </c>
      <c r="S13">
        <f t="shared" si="4"/>
        <v>134735</v>
      </c>
      <c r="T13">
        <f t="shared" si="5"/>
        <v>3.63157679890155</v>
      </c>
      <c r="U13">
        <f t="shared" si="6"/>
        <v>0.251870987256298</v>
      </c>
      <c r="V13">
        <f t="shared" si="7"/>
        <v>1.84731615153153</v>
      </c>
      <c r="W13">
        <f t="shared" si="8"/>
        <v>0.791012884720126</v>
      </c>
      <c r="Y13">
        <f t="shared" si="9"/>
        <v>0.834362622388604</v>
      </c>
      <c r="Z13">
        <f t="shared" si="10"/>
        <v>0.424567751321469</v>
      </c>
      <c r="AA13">
        <f t="shared" si="11"/>
        <v>0.20842529358683</v>
      </c>
      <c r="AB13">
        <f t="shared" si="12"/>
        <v>0.701143335643174</v>
      </c>
      <c r="AC13">
        <f t="shared" si="13"/>
        <v>0.386537126995142</v>
      </c>
      <c r="AD13">
        <f t="shared" si="14"/>
        <v>0.237512171766032</v>
      </c>
      <c r="AE13">
        <f t="shared" si="15"/>
        <v>-0.214143343288384</v>
      </c>
      <c r="AF13">
        <f t="shared" si="16"/>
        <v>0.873654413129667</v>
      </c>
      <c r="AG13">
        <f t="shared" si="17"/>
        <v>-0.533254144126248</v>
      </c>
    </row>
    <row r="14" ht="14.25" spans="1:33">
      <c r="A14" s="1">
        <v>2012</v>
      </c>
      <c r="B14" s="2">
        <v>71182</v>
      </c>
      <c r="C14" s="2">
        <v>64222</v>
      </c>
      <c r="D14" s="2">
        <v>50902.3</v>
      </c>
      <c r="E14" s="2">
        <v>244643.3</v>
      </c>
      <c r="F14" s="2">
        <v>244821.9</v>
      </c>
      <c r="G14" s="2">
        <v>129359</v>
      </c>
      <c r="H14" s="2">
        <v>114801</v>
      </c>
      <c r="I14" s="3">
        <v>402138</v>
      </c>
      <c r="J14" s="4">
        <v>68.5</v>
      </c>
      <c r="K14" s="4">
        <v>17</v>
      </c>
      <c r="L14" s="4">
        <v>4.8</v>
      </c>
      <c r="M14" s="4">
        <v>9.7</v>
      </c>
      <c r="O14">
        <f t="shared" si="0"/>
        <v>254319.711822</v>
      </c>
      <c r="P14">
        <f t="shared" si="1"/>
        <v>0.525700865557886</v>
      </c>
      <c r="Q14">
        <f t="shared" si="2"/>
        <v>540367.5</v>
      </c>
      <c r="R14">
        <f t="shared" si="3"/>
        <v>0.452735036803657</v>
      </c>
      <c r="S14">
        <f t="shared" si="4"/>
        <v>135404</v>
      </c>
      <c r="T14">
        <f t="shared" si="5"/>
        <v>3.9907794452158</v>
      </c>
      <c r="U14">
        <f t="shared" si="6"/>
        <v>0.23939078497504</v>
      </c>
      <c r="V14">
        <f t="shared" si="7"/>
        <v>1.87822894317745</v>
      </c>
      <c r="W14">
        <f t="shared" si="8"/>
        <v>0.744193534955378</v>
      </c>
      <c r="Y14">
        <f t="shared" si="9"/>
        <v>0.899206571286756</v>
      </c>
      <c r="Z14">
        <f t="shared" si="10"/>
        <v>0.547598384083726</v>
      </c>
      <c r="AA14">
        <f t="shared" si="11"/>
        <v>0.36705614843278</v>
      </c>
      <c r="AB14">
        <f t="shared" si="12"/>
        <v>0.410208311453618</v>
      </c>
      <c r="AC14">
        <f t="shared" si="13"/>
        <v>0.502602359472589</v>
      </c>
      <c r="AD14">
        <f t="shared" si="14"/>
        <v>0.394012157725904</v>
      </c>
      <c r="AE14">
        <f t="shared" si="15"/>
        <v>-0.363070492789266</v>
      </c>
      <c r="AF14">
        <f t="shared" si="16"/>
        <v>0.926617104188151</v>
      </c>
      <c r="AG14">
        <f t="shared" si="17"/>
        <v>-0.639679058290869</v>
      </c>
    </row>
    <row r="15" ht="14.25" spans="1:33">
      <c r="A15" s="1">
        <v>2013</v>
      </c>
      <c r="B15" s="2">
        <v>73111</v>
      </c>
      <c r="C15" s="2">
        <v>62961</v>
      </c>
      <c r="D15" s="2">
        <v>55329.1</v>
      </c>
      <c r="E15" s="2">
        <v>261956.1</v>
      </c>
      <c r="F15" s="2">
        <v>277959.3</v>
      </c>
      <c r="G15" s="2">
        <v>137131.4</v>
      </c>
      <c r="H15" s="2">
        <v>121037.5</v>
      </c>
      <c r="I15" s="3">
        <v>416913</v>
      </c>
      <c r="J15" s="4">
        <v>67.4</v>
      </c>
      <c r="K15" s="4">
        <v>17.1</v>
      </c>
      <c r="L15" s="4">
        <v>5.3</v>
      </c>
      <c r="M15" s="4">
        <v>10.2</v>
      </c>
      <c r="O15">
        <f t="shared" si="0"/>
        <v>261402.5332002</v>
      </c>
      <c r="P15">
        <f t="shared" si="1"/>
        <v>0.537296431301076</v>
      </c>
      <c r="Q15">
        <f t="shared" si="2"/>
        <v>595244.5</v>
      </c>
      <c r="R15">
        <f t="shared" si="3"/>
        <v>0.440081512722923</v>
      </c>
      <c r="S15">
        <f t="shared" si="4"/>
        <v>136072</v>
      </c>
      <c r="T15">
        <f t="shared" si="5"/>
        <v>4.37448189193956</v>
      </c>
      <c r="U15">
        <f t="shared" si="6"/>
        <v>0.230378273129781</v>
      </c>
      <c r="V15">
        <f t="shared" si="7"/>
        <v>1.92106041801546</v>
      </c>
      <c r="W15">
        <f t="shared" si="8"/>
        <v>0.700406303628173</v>
      </c>
      <c r="Y15">
        <f t="shared" si="9"/>
        <v>0.98391968855453</v>
      </c>
      <c r="Z15">
        <f t="shared" si="10"/>
        <v>0.657353193845918</v>
      </c>
      <c r="AA15">
        <f t="shared" si="11"/>
        <v>0.53752211317285</v>
      </c>
      <c r="AB15">
        <f t="shared" si="12"/>
        <v>0.0836111264113253</v>
      </c>
      <c r="AC15">
        <f t="shared" si="13"/>
        <v>0.618494101318529</v>
      </c>
      <c r="AD15">
        <f t="shared" si="14"/>
        <v>0.561186392496164</v>
      </c>
      <c r="AE15">
        <f t="shared" si="15"/>
        <v>-0.470617443448311</v>
      </c>
      <c r="AF15">
        <f t="shared" si="16"/>
        <v>1.00000000002649</v>
      </c>
      <c r="AG15">
        <f t="shared" si="17"/>
        <v>-0.73921167373554</v>
      </c>
    </row>
    <row r="16" ht="14.25" spans="1:33">
      <c r="A16" s="1">
        <v>2014</v>
      </c>
      <c r="B16" s="2">
        <v>74916</v>
      </c>
      <c r="C16" s="2">
        <v>61866</v>
      </c>
      <c r="D16" s="2">
        <v>58343.5</v>
      </c>
      <c r="E16" s="2">
        <v>277571.8</v>
      </c>
      <c r="F16" s="2">
        <v>308058.6</v>
      </c>
      <c r="G16" s="2">
        <v>143883.7</v>
      </c>
      <c r="H16" s="2">
        <v>120358</v>
      </c>
      <c r="I16" s="3">
        <v>425806</v>
      </c>
      <c r="J16" s="4">
        <v>65.6</v>
      </c>
      <c r="K16" s="4">
        <v>17.4</v>
      </c>
      <c r="L16" s="4">
        <v>5.7</v>
      </c>
      <c r="M16" s="4">
        <v>11.3</v>
      </c>
      <c r="O16">
        <f t="shared" si="0"/>
        <v>262747.8929406</v>
      </c>
      <c r="P16">
        <f t="shared" si="1"/>
        <v>0.547703645216476</v>
      </c>
      <c r="Q16">
        <f t="shared" si="2"/>
        <v>643973.9</v>
      </c>
      <c r="R16">
        <f t="shared" si="3"/>
        <v>0.431029580546665</v>
      </c>
      <c r="S16">
        <f t="shared" si="4"/>
        <v>136782</v>
      </c>
      <c r="T16">
        <f t="shared" si="5"/>
        <v>4.70803102747437</v>
      </c>
      <c r="U16">
        <f t="shared" si="6"/>
        <v>0.223430949608362</v>
      </c>
      <c r="V16">
        <f t="shared" si="7"/>
        <v>1.92092448524367</v>
      </c>
      <c r="W16">
        <f t="shared" si="8"/>
        <v>0.661216238732657</v>
      </c>
      <c r="Y16">
        <f t="shared" si="9"/>
        <v>1.00001067989403</v>
      </c>
      <c r="Z16">
        <f t="shared" si="10"/>
        <v>0.755859968654211</v>
      </c>
      <c r="AA16">
        <f t="shared" si="11"/>
        <v>0.688891615554627</v>
      </c>
      <c r="AB16">
        <f t="shared" si="12"/>
        <v>-0.150026202533334</v>
      </c>
      <c r="AC16">
        <f t="shared" si="13"/>
        <v>0.741672449687717</v>
      </c>
      <c r="AD16">
        <f t="shared" si="14"/>
        <v>0.706509472834657</v>
      </c>
      <c r="AE16">
        <f t="shared" si="15"/>
        <v>-0.553520353624625</v>
      </c>
      <c r="AF16">
        <f t="shared" si="16"/>
        <v>0.999767107265475</v>
      </c>
      <c r="AG16">
        <f t="shared" si="17"/>
        <v>-0.828294484871708</v>
      </c>
    </row>
    <row r="17" ht="14.25" spans="1:33">
      <c r="A17" s="1">
        <v>2015</v>
      </c>
      <c r="B17" s="2">
        <v>77116</v>
      </c>
      <c r="C17" s="2">
        <v>60346</v>
      </c>
      <c r="D17" s="2">
        <v>60862.1</v>
      </c>
      <c r="E17" s="2">
        <v>282040.3</v>
      </c>
      <c r="F17" s="2">
        <v>346149.7</v>
      </c>
      <c r="G17" s="2">
        <v>141166.8</v>
      </c>
      <c r="H17" s="2">
        <v>104336.1</v>
      </c>
      <c r="I17" s="3">
        <v>429905</v>
      </c>
      <c r="J17" s="4">
        <v>63.7</v>
      </c>
      <c r="K17" s="4">
        <v>18.3</v>
      </c>
      <c r="L17" s="4">
        <v>5.9</v>
      </c>
      <c r="M17" s="4">
        <v>12.1</v>
      </c>
      <c r="O17">
        <f t="shared" si="0"/>
        <v>261805.782406</v>
      </c>
      <c r="P17">
        <f t="shared" si="1"/>
        <v>0.56099867599773</v>
      </c>
      <c r="Q17">
        <f t="shared" si="2"/>
        <v>689052.1</v>
      </c>
      <c r="R17">
        <f t="shared" si="3"/>
        <v>0.409316363740855</v>
      </c>
      <c r="S17">
        <f t="shared" si="4"/>
        <v>137462</v>
      </c>
      <c r="T17">
        <f t="shared" si="5"/>
        <v>5.01267332062679</v>
      </c>
      <c r="U17">
        <f t="shared" si="6"/>
        <v>0.204871010479469</v>
      </c>
      <c r="V17">
        <f t="shared" si="7"/>
        <v>1.90456840731257</v>
      </c>
      <c r="W17">
        <f t="shared" si="8"/>
        <v>0.623907829320889</v>
      </c>
      <c r="Y17">
        <f t="shared" si="9"/>
        <v>0.988742695578852</v>
      </c>
      <c r="Z17">
        <f t="shared" si="10"/>
        <v>0.881700622443442</v>
      </c>
      <c r="AA17">
        <f t="shared" si="11"/>
        <v>0.828919292937608</v>
      </c>
      <c r="AB17">
        <f t="shared" si="12"/>
        <v>-0.710461022251889</v>
      </c>
      <c r="AC17">
        <f t="shared" si="13"/>
        <v>0.859646079111728</v>
      </c>
      <c r="AD17">
        <f t="shared" si="14"/>
        <v>0.839238212698747</v>
      </c>
      <c r="AE17">
        <f t="shared" si="15"/>
        <v>-0.774997439258633</v>
      </c>
      <c r="AF17">
        <f t="shared" si="16"/>
        <v>0.971744342051784</v>
      </c>
      <c r="AG17">
        <f t="shared" si="17"/>
        <v>-0.913100110947607</v>
      </c>
    </row>
    <row r="18" ht="14.25" spans="1:33">
      <c r="A18" s="1">
        <v>2016</v>
      </c>
      <c r="B18" s="2">
        <v>79298</v>
      </c>
      <c r="C18" s="2">
        <v>58973</v>
      </c>
      <c r="D18" s="2">
        <v>63670.7</v>
      </c>
      <c r="E18" s="2">
        <v>296236</v>
      </c>
      <c r="F18" s="2">
        <v>384220.5</v>
      </c>
      <c r="G18" s="2">
        <v>138419.2927</v>
      </c>
      <c r="H18" s="2">
        <v>104967.1697</v>
      </c>
      <c r="I18" s="3">
        <v>435819</v>
      </c>
      <c r="J18" s="4">
        <v>62</v>
      </c>
      <c r="K18" s="4">
        <v>18.3</v>
      </c>
      <c r="L18" s="4">
        <v>6.4</v>
      </c>
      <c r="M18" s="4">
        <v>13.3</v>
      </c>
      <c r="O18">
        <f t="shared" si="0"/>
        <v>260834.8386765</v>
      </c>
      <c r="P18">
        <f t="shared" si="1"/>
        <v>0.573496973334973</v>
      </c>
      <c r="Q18">
        <f t="shared" si="2"/>
        <v>744127.2</v>
      </c>
      <c r="R18">
        <f t="shared" si="3"/>
        <v>0.398098604647163</v>
      </c>
      <c r="S18">
        <f t="shared" si="4"/>
        <v>138271</v>
      </c>
      <c r="T18">
        <f t="shared" si="5"/>
        <v>5.38165775903841</v>
      </c>
      <c r="U18">
        <f t="shared" si="6"/>
        <v>0.186015633751864</v>
      </c>
      <c r="V18">
        <f t="shared" si="7"/>
        <v>1.88640306844168</v>
      </c>
      <c r="W18">
        <f t="shared" si="8"/>
        <v>0.585678093745263</v>
      </c>
      <c r="Y18">
        <f t="shared" si="9"/>
        <v>0.977129855775958</v>
      </c>
      <c r="Z18">
        <f t="shared" si="10"/>
        <v>1.0000000031706</v>
      </c>
      <c r="AA18">
        <f t="shared" si="11"/>
        <v>1.00000062126561</v>
      </c>
      <c r="AB18">
        <f t="shared" si="12"/>
        <v>-1.00000000910699</v>
      </c>
      <c r="AC18">
        <f t="shared" si="13"/>
        <v>1</v>
      </c>
      <c r="AD18">
        <f t="shared" si="14"/>
        <v>1.00000000001673</v>
      </c>
      <c r="AE18">
        <f t="shared" si="15"/>
        <v>-1.00000000296102</v>
      </c>
      <c r="AF18">
        <f t="shared" si="16"/>
        <v>0.940621781475195</v>
      </c>
      <c r="AG18">
        <f t="shared" si="17"/>
        <v>-1.00000000057904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60218</dc:creator>
  <cp:lastModifiedBy>60218</cp:lastModifiedBy>
  <dcterms:created xsi:type="dcterms:W3CDTF">2019-05-01T00:42:00Z</dcterms:created>
  <dcterms:modified xsi:type="dcterms:W3CDTF">2019-05-02T08:57:58Z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