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arametri" sheetId="1" state="visible" r:id="rId2"/>
    <sheet name="Partite Gironi" sheetId="2" state="visible" r:id="rId3"/>
    <sheet name="Classifiche Gironi" sheetId="3" state="visible" r:id="rId4"/>
    <sheet name="Calendario e Tabellone" sheetId="4" state="visible" r:id="rId5"/>
  </sheets>
  <definedNames>
    <definedName function="false" hidden="false" name="CAMPI" vbProcedure="false">Parametri!$F$6:$G$13</definedName>
    <definedName function="false" hidden="false" name="PARTITE_GIRONI" vbProcedure="false">'Partite Gironi'!$A$2:$S$49</definedName>
    <definedName function="false" hidden="false" name="SQUADRE" vbProcedure="false">Parametri!$A$5:$D$37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<sst xmlns="http://schemas.openxmlformats.org/spreadsheetml/2006/main" count="546" uniqueCount="234">
  <si>
    <t xml:space="preserve">Nome Torneo: </t>
  </si>
  <si>
    <t xml:space="preserve">Torneo dell’Estate</t>
  </si>
  <si>
    <t xml:space="preserve">Ediz.Torneo: </t>
  </si>
  <si>
    <t xml:space="preserve">ID</t>
  </si>
  <si>
    <t xml:space="preserve">Nome Squadra</t>
  </si>
  <si>
    <t xml:space="preserve">Girone</t>
  </si>
  <si>
    <t xml:space="preserve">IDG</t>
  </si>
  <si>
    <t xml:space="preserve">Nome</t>
  </si>
  <si>
    <t xml:space="preserve">Leoni</t>
  </si>
  <si>
    <t xml:space="preserve">A</t>
  </si>
  <si>
    <t xml:space="preserve">Cristo Re 1</t>
  </si>
  <si>
    <t xml:space="preserve">Pantere</t>
  </si>
  <si>
    <t xml:space="preserve">Cristo Re 2</t>
  </si>
  <si>
    <t xml:space="preserve">Tigri</t>
  </si>
  <si>
    <t xml:space="preserve">Basket Giovane</t>
  </si>
  <si>
    <t xml:space="preserve">Ghepardi</t>
  </si>
  <si>
    <t xml:space="preserve">Nuova Scuola</t>
  </si>
  <si>
    <t xml:space="preserve">Giaguari</t>
  </si>
  <si>
    <t xml:space="preserve">B</t>
  </si>
  <si>
    <t xml:space="preserve">Campo Cinque</t>
  </si>
  <si>
    <t xml:space="preserve">Puma</t>
  </si>
  <si>
    <t xml:space="preserve">Campo Sei</t>
  </si>
  <si>
    <t xml:space="preserve">Linci</t>
  </si>
  <si>
    <t xml:space="preserve">Campo Sette</t>
  </si>
  <si>
    <t xml:space="preserve">Serval</t>
  </si>
  <si>
    <t xml:space="preserve">Campo Otto</t>
  </si>
  <si>
    <t xml:space="preserve">Elefanti</t>
  </si>
  <si>
    <t xml:space="preserve">C</t>
  </si>
  <si>
    <t xml:space="preserve">Giraffe</t>
  </si>
  <si>
    <t xml:space="preserve">Ippopotami</t>
  </si>
  <si>
    <t xml:space="preserve">Iguane</t>
  </si>
  <si>
    <t xml:space="preserve">Coccodrilli</t>
  </si>
  <si>
    <t xml:space="preserve">D</t>
  </si>
  <si>
    <t xml:space="preserve">Pitoni</t>
  </si>
  <si>
    <t xml:space="preserve">Aquile</t>
  </si>
  <si>
    <t xml:space="preserve">Falchi</t>
  </si>
  <si>
    <t xml:space="preserve">Bisonti</t>
  </si>
  <si>
    <t xml:space="preserve">E</t>
  </si>
  <si>
    <t xml:space="preserve">Bufali</t>
  </si>
  <si>
    <t xml:space="preserve">Cervi</t>
  </si>
  <si>
    <t xml:space="preserve">Cinghiali</t>
  </si>
  <si>
    <t xml:space="preserve">Balene</t>
  </si>
  <si>
    <t xml:space="preserve">F</t>
  </si>
  <si>
    <t xml:space="preserve">Gabbiani</t>
  </si>
  <si>
    <t xml:space="preserve">Delfini</t>
  </si>
  <si>
    <t xml:space="preserve">Fenicotteri</t>
  </si>
  <si>
    <t xml:space="preserve">Istrici</t>
  </si>
  <si>
    <t xml:space="preserve">G</t>
  </si>
  <si>
    <t xml:space="preserve">Gorilla</t>
  </si>
  <si>
    <t xml:space="preserve">Muli</t>
  </si>
  <si>
    <t xml:space="preserve">Orche</t>
  </si>
  <si>
    <t xml:space="preserve">Piranha</t>
  </si>
  <si>
    <t xml:space="preserve">H</t>
  </si>
  <si>
    <t xml:space="preserve">Scorpioni</t>
  </si>
  <si>
    <t xml:space="preserve">Tonni</t>
  </si>
  <si>
    <t xml:space="preserve">Zebre</t>
  </si>
  <si>
    <t xml:space="preserve">Gara n.</t>
  </si>
  <si>
    <t xml:space="preserve">Def</t>
  </si>
  <si>
    <t xml:space="preserve">Partita (A</t>
  </si>
  <si>
    <t xml:space="preserve">B)</t>
  </si>
  <si>
    <t xml:space="preserve">Risultato</t>
  </si>
  <si>
    <t xml:space="preserve">Vinta A</t>
  </si>
  <si>
    <t xml:space="preserve">Persa A</t>
  </si>
  <si>
    <t xml:space="preserve">Forfait A</t>
  </si>
  <si>
    <t xml:space="preserve">Punti GFA</t>
  </si>
  <si>
    <t xml:space="preserve">Punti GSA</t>
  </si>
  <si>
    <t xml:space="preserve">Diff.PGA</t>
  </si>
  <si>
    <t xml:space="preserve">Vinta B</t>
  </si>
  <si>
    <t xml:space="preserve">Persa B</t>
  </si>
  <si>
    <t xml:space="preserve">Forfait B</t>
  </si>
  <si>
    <t xml:space="preserve">Punti GFB</t>
  </si>
  <si>
    <t xml:space="preserve">Punti GSB</t>
  </si>
  <si>
    <t xml:space="preserve">Diff.PGB</t>
  </si>
  <si>
    <t xml:space="preserve">72-49</t>
  </si>
  <si>
    <t xml:space="preserve">90-22</t>
  </si>
  <si>
    <t xml:space="preserve">25-82</t>
  </si>
  <si>
    <t xml:space="preserve">93-30</t>
  </si>
  <si>
    <t xml:space="preserve">57-21</t>
  </si>
  <si>
    <t xml:space="preserve">79-48</t>
  </si>
  <si>
    <t xml:space="preserve">51-67</t>
  </si>
  <si>
    <t xml:space="preserve">47-56</t>
  </si>
  <si>
    <t xml:space="preserve">76-94</t>
  </si>
  <si>
    <t xml:space="preserve">72-97</t>
  </si>
  <si>
    <t xml:space="preserve">45-68</t>
  </si>
  <si>
    <t xml:space="preserve">88-62</t>
  </si>
  <si>
    <t xml:space="preserve">31-100</t>
  </si>
  <si>
    <t xml:space="preserve">66-95</t>
  </si>
  <si>
    <t xml:space="preserve">57-42</t>
  </si>
  <si>
    <t xml:space="preserve">98-89</t>
  </si>
  <si>
    <t xml:space="preserve">60-34</t>
  </si>
  <si>
    <t xml:space="preserve">96-25</t>
  </si>
  <si>
    <t xml:space="preserve">96-68</t>
  </si>
  <si>
    <t xml:space="preserve">21-29</t>
  </si>
  <si>
    <t xml:space="preserve">54-64</t>
  </si>
  <si>
    <t xml:space="preserve">67-53</t>
  </si>
  <si>
    <t xml:space="preserve">83-57</t>
  </si>
  <si>
    <t xml:space="preserve">72-52</t>
  </si>
  <si>
    <t xml:space="preserve">86-97</t>
  </si>
  <si>
    <t xml:space="preserve">20-0</t>
  </si>
  <si>
    <t xml:space="preserve">42-82</t>
  </si>
  <si>
    <t xml:space="preserve">66-49</t>
  </si>
  <si>
    <t xml:space="preserve">0-20</t>
  </si>
  <si>
    <t xml:space="preserve">61-41</t>
  </si>
  <si>
    <t xml:space="preserve">64-24</t>
  </si>
  <si>
    <t xml:space="preserve">24-23</t>
  </si>
  <si>
    <t xml:space="preserve">94-38</t>
  </si>
  <si>
    <t xml:space="preserve">41-35</t>
  </si>
  <si>
    <t xml:space="preserve">72-46</t>
  </si>
  <si>
    <t xml:space="preserve">57-55</t>
  </si>
  <si>
    <t xml:space="preserve">48-36</t>
  </si>
  <si>
    <t xml:space="preserve">32-31</t>
  </si>
  <si>
    <t xml:space="preserve">56-58</t>
  </si>
  <si>
    <t xml:space="preserve">50-64</t>
  </si>
  <si>
    <t xml:space="preserve">49-88</t>
  </si>
  <si>
    <t xml:space="preserve">28-93</t>
  </si>
  <si>
    <t xml:space="preserve">75-49</t>
  </si>
  <si>
    <t xml:space="preserve">86-73</t>
  </si>
  <si>
    <t xml:space="preserve">39-81</t>
  </si>
  <si>
    <t xml:space="preserve">82-74</t>
  </si>
  <si>
    <t xml:space="preserve">55-69</t>
  </si>
  <si>
    <t xml:space="preserve">Pos</t>
  </si>
  <si>
    <t xml:space="preserve">Squadra</t>
  </si>
  <si>
    <t xml:space="preserve">Giocate</t>
  </si>
  <si>
    <t xml:space="preserve">Vinte</t>
  </si>
  <si>
    <t xml:space="preserve">Perse</t>
  </si>
  <si>
    <t xml:space="preserve">Forfait</t>
  </si>
  <si>
    <t xml:space="preserve">P.Class.</t>
  </si>
  <si>
    <t xml:space="preserve">P.Gara Fatti Tot.</t>
  </si>
  <si>
    <t xml:space="preserve">P.Gara Subiti Tot.</t>
  </si>
  <si>
    <t xml:space="preserve">Diff.P.Gara Tot.</t>
  </si>
  <si>
    <t xml:space="preserve">P.Gara Fatti SD1</t>
  </si>
  <si>
    <t xml:space="preserve">P.Gara Fatti SD2</t>
  </si>
  <si>
    <t xml:space="preserve">P.Gara Fatti SD3</t>
  </si>
  <si>
    <t xml:space="preserve">Diff.P.Gara SD1</t>
  </si>
  <si>
    <t xml:space="preserve">Diff.P.Gara SD2</t>
  </si>
  <si>
    <t xml:space="preserve">Diff.P.Gara SD3</t>
  </si>
  <si>
    <t xml:space="preserve">Coeff.</t>
  </si>
  <si>
    <t xml:space="preserve">P.Gara Fatti</t>
  </si>
  <si>
    <t xml:space="preserve">P.Gara Subiti</t>
  </si>
  <si>
    <t xml:space="preserve">Diff.P.Gara</t>
  </si>
  <si>
    <t xml:space="preserve">COLONNE</t>
  </si>
  <si>
    <t xml:space="preserve">NON</t>
  </si>
  <si>
    <t xml:space="preserve">STAMPATE</t>
  </si>
  <si>
    <t xml:space="preserve">Fase a Gironi</t>
  </si>
  <si>
    <t xml:space="preserve">Classifiche</t>
  </si>
  <si>
    <t xml:space="preserve">Ottavi di finale</t>
  </si>
  <si>
    <t xml:space="preserve">Quarti di finale</t>
  </si>
  <si>
    <t xml:space="preserve">Semifinali</t>
  </si>
  <si>
    <t xml:space="preserve">Finale</t>
  </si>
  <si>
    <t xml:space="preserve">GARA</t>
  </si>
  <si>
    <t xml:space="preserve">CAMPO</t>
  </si>
  <si>
    <t xml:space="preserve">Data</t>
  </si>
  <si>
    <t xml:space="preserve">Ora</t>
  </si>
  <si>
    <t xml:space="preserve">Squadra A</t>
  </si>
  <si>
    <t xml:space="preserve">Risult.</t>
  </si>
  <si>
    <t xml:space="preserve">Squadra B</t>
  </si>
  <si>
    <t xml:space="preserve">Gp</t>
  </si>
  <si>
    <t xml:space="preserve">Campo</t>
  </si>
  <si>
    <t xml:space="preserve">Gruppo A</t>
  </si>
  <si>
    <t xml:space="preserve">V</t>
  </si>
  <si>
    <t xml:space="preserve">P</t>
  </si>
  <si>
    <t xml:space="preserve">PC</t>
  </si>
  <si>
    <t xml:space="preserve">PGF</t>
  </si>
  <si>
    <t xml:space="preserve">PGS</t>
  </si>
  <si>
    <t xml:space="preserve">DPG</t>
  </si>
  <si>
    <t xml:space="preserve">N</t>
  </si>
  <si>
    <t xml:space="preserve">GF</t>
  </si>
  <si>
    <t xml:space="preserve">GS</t>
  </si>
  <si>
    <t xml:space="preserve">DR</t>
  </si>
  <si>
    <t xml:space="preserve">P.ti</t>
  </si>
  <si>
    <t xml:space="preserve">Rank</t>
  </si>
  <si>
    <t xml:space="preserve">Francia</t>
  </si>
  <si>
    <t xml:space="preserve">gio 10 giu h. 9:00</t>
  </si>
  <si>
    <t xml:space="preserve">Albania</t>
  </si>
  <si>
    <t xml:space="preserve">1A</t>
  </si>
  <si>
    <t xml:space="preserve">Svizzera</t>
  </si>
  <si>
    <t xml:space="preserve">2C</t>
  </si>
  <si>
    <t xml:space="preserve">30 Giu  h. 21</t>
  </si>
  <si>
    <t xml:space="preserve">Romania</t>
  </si>
  <si>
    <t xml:space="preserve">Gruppo B</t>
  </si>
  <si>
    <t xml:space="preserve">gio 10 giu h. 11:00</t>
  </si>
  <si>
    <t xml:space="preserve">Inghilterra</t>
  </si>
  <si>
    <t xml:space="preserve">1B</t>
  </si>
  <si>
    <t xml:space="preserve">Galles</t>
  </si>
  <si>
    <t xml:space="preserve">2D</t>
  </si>
  <si>
    <t xml:space="preserve">06 Lug  h. 21</t>
  </si>
  <si>
    <t xml:space="preserve">Slovacchia</t>
  </si>
  <si>
    <t xml:space="preserve">Russia</t>
  </si>
  <si>
    <t xml:space="preserve">Gruppo C</t>
  </si>
  <si>
    <t xml:space="preserve">25 Giu  h. 18</t>
  </si>
  <si>
    <t xml:space="preserve">1E</t>
  </si>
  <si>
    <t xml:space="preserve">Irlanda</t>
  </si>
  <si>
    <t xml:space="preserve">2G</t>
  </si>
  <si>
    <t xml:space="preserve">01 Lug  h. 21</t>
  </si>
  <si>
    <t xml:space="preserve">Germania</t>
  </si>
  <si>
    <t xml:space="preserve">Polonia</t>
  </si>
  <si>
    <t xml:space="preserve">26 Giu  h. 21</t>
  </si>
  <si>
    <t xml:space="preserve">Ucraina</t>
  </si>
  <si>
    <t xml:space="preserve">Gruppo D</t>
  </si>
  <si>
    <t xml:space="preserve">1F</t>
  </si>
  <si>
    <t xml:space="preserve">10 Lug  h. 21</t>
  </si>
  <si>
    <t xml:space="preserve">2H</t>
  </si>
  <si>
    <t xml:space="preserve">Turchia</t>
  </si>
  <si>
    <t xml:space="preserve">Croazia</t>
  </si>
  <si>
    <t xml:space="preserve">26 Giu  h. 18</t>
  </si>
  <si>
    <t xml:space="preserve">Spagna</t>
  </si>
  <si>
    <t xml:space="preserve">1H</t>
  </si>
  <si>
    <t xml:space="preserve">Rep. Ceca</t>
  </si>
  <si>
    <t xml:space="preserve">Gruppo E</t>
  </si>
  <si>
    <t xml:space="preserve">2F</t>
  </si>
  <si>
    <t xml:space="preserve">02 Lug  h. 21</t>
  </si>
  <si>
    <t xml:space="preserve">Italia</t>
  </si>
  <si>
    <t xml:space="preserve">27 Giu  h. 18</t>
  </si>
  <si>
    <t xml:space="preserve">Belgio</t>
  </si>
  <si>
    <t xml:space="preserve">1G</t>
  </si>
  <si>
    <t xml:space="preserve">Svezia</t>
  </si>
  <si>
    <t xml:space="preserve">2E</t>
  </si>
  <si>
    <t xml:space="preserve">07 Lug  h. 21</t>
  </si>
  <si>
    <t xml:space="preserve">Rep. d'Irlanda</t>
  </si>
  <si>
    <t xml:space="preserve">Gruppo F</t>
  </si>
  <si>
    <t xml:space="preserve">26 Giu  h. 15</t>
  </si>
  <si>
    <t xml:space="preserve">Portogallo</t>
  </si>
  <si>
    <t xml:space="preserve">1D</t>
  </si>
  <si>
    <t xml:space="preserve">Austria</t>
  </si>
  <si>
    <t xml:space="preserve">2B</t>
  </si>
  <si>
    <t xml:space="preserve">03 Lug  h. 21</t>
  </si>
  <si>
    <t xml:space="preserve">Ungheria</t>
  </si>
  <si>
    <t xml:space="preserve">Islanda</t>
  </si>
  <si>
    <t xml:space="preserve">Gruppo G</t>
  </si>
  <si>
    <t xml:space="preserve">27 Giu  h. 21</t>
  </si>
  <si>
    <t xml:space="preserve">Gruppo Terze</t>
  </si>
  <si>
    <t xml:space="preserve">1C</t>
  </si>
  <si>
    <t xml:space="preserve">2A</t>
  </si>
  <si>
    <t xml:space="preserve">Gruppo H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</si>
</sst>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"/>
    <numFmt numFmtId="166" formatCode="General"/>
    <numFmt numFmtId="167" formatCode="\+0;\-0"/>
    <numFmt numFmtId="168" formatCode="#.000000000000"/>
    <numFmt numFmtId="169" formatCode="D\ MMM;@"/>
    <numFmt numFmtId="170" formatCode="H:MM;@"/>
    <numFmt numFmtId="171" formatCode="DDD\ D\ MMM"/>
    <numFmt numFmtId="172" formatCode="HH:MM"/>
    <numFmt numFmtId="173" formatCode="@"/>
  </numFmts>
  <fonts count="2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Mangal"/>
      <family val="2"/>
    </font>
    <font>
      <sz val="11"/>
      <name val="Arial"/>
      <family val="2"/>
    </font>
    <font>
      <b val="true"/>
      <sz val="11"/>
      <name val="Arial"/>
      <family val="2"/>
    </font>
    <font>
      <b val="true"/>
      <sz val="11"/>
      <color rgb="FFFFFFFF"/>
      <name val="Arial"/>
      <family val="2"/>
    </font>
    <font>
      <sz val="10"/>
      <name val="Calibri"/>
      <family val="2"/>
    </font>
    <font>
      <u val="single"/>
      <sz val="8"/>
      <color rgb="FF0000FF"/>
      <name val="Arial Cyr"/>
      <family val="2"/>
    </font>
    <font>
      <b val="true"/>
      <sz val="11"/>
      <color rgb="FF000000"/>
      <name val="Arial"/>
      <family val="2"/>
    </font>
    <font>
      <u val="single"/>
      <sz val="11"/>
      <color rgb="FF0000FF"/>
      <name val="Arial"/>
      <family val="2"/>
    </font>
    <font>
      <i val="true"/>
      <sz val="10"/>
      <name val="Arial"/>
      <family val="2"/>
    </font>
    <font>
      <sz val="10"/>
      <name val="Liberation Sans Narrow"/>
      <family val="2"/>
    </font>
    <font>
      <b val="true"/>
      <sz val="11"/>
      <name val="Liberation Sans Narrow"/>
      <family val="2"/>
    </font>
    <font>
      <b val="true"/>
      <sz val="16"/>
      <color rgb="FFFFFFFF"/>
      <name val="Liberation Sans Narrow"/>
      <family val="2"/>
    </font>
    <font>
      <sz val="11"/>
      <color rgb="FF969696"/>
      <name val="Liberation Sans Narrow"/>
      <family val="2"/>
    </font>
    <font>
      <sz val="11"/>
      <name val="Liberation Sans Narrow"/>
      <family val="2"/>
    </font>
    <font>
      <b val="true"/>
      <i val="true"/>
      <sz val="14"/>
      <name val="Liberation Sans Narrow"/>
      <family val="2"/>
    </font>
    <font>
      <b val="true"/>
      <sz val="14"/>
      <name val="Liberation Sans Narrow"/>
      <family val="2"/>
    </font>
    <font>
      <b val="true"/>
      <sz val="10"/>
      <name val="Arial"/>
      <family val="2"/>
    </font>
    <font>
      <b val="true"/>
      <i val="true"/>
      <sz val="10"/>
      <name val="Arial"/>
      <family val="2"/>
    </font>
    <font>
      <b val="true"/>
      <sz val="11"/>
      <color rgb="FFFFFFFF"/>
      <name val="Liberation Sans Narrow"/>
      <family val="2"/>
    </font>
    <font>
      <sz val="14"/>
      <color rgb="FFFFFFFF"/>
      <name val="Liberation Sans Narrow"/>
      <family val="2"/>
    </font>
    <font>
      <sz val="11"/>
      <color rgb="FF0000FF"/>
      <name val="Liberation Sans Narrow"/>
      <family val="2"/>
    </font>
    <font>
      <b val="true"/>
      <sz val="11"/>
      <color rgb="FF0000FF"/>
      <name val="Liberation Sans Narrow"/>
      <family val="2"/>
    </font>
    <font>
      <b val="true"/>
      <sz val="12"/>
      <name val="Liberation Sans Narrow"/>
      <family val="2"/>
    </font>
    <font>
      <sz val="11"/>
      <color rgb="FF7F7F7F"/>
      <name val="Liberation Sans Narrow"/>
      <family val="2"/>
    </font>
    <font>
      <b val="true"/>
      <sz val="11"/>
      <color rgb="FF000000"/>
      <name val="Liberation Sans Narrow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1F4E79"/>
        <bgColor rgb="FF2F5597"/>
      </patternFill>
    </fill>
    <fill>
      <patternFill patternType="solid">
        <fgColor rgb="FFA9D18E"/>
        <bgColor rgb="FFC5E0B4"/>
      </patternFill>
    </fill>
    <fill>
      <patternFill patternType="solid">
        <fgColor rgb="FFFF0000"/>
        <bgColor rgb="FF993300"/>
      </patternFill>
    </fill>
    <fill>
      <patternFill patternType="solid">
        <fgColor rgb="FFC5E0B4"/>
        <bgColor rgb="FFD9D9D9"/>
      </patternFill>
    </fill>
    <fill>
      <patternFill patternType="solid">
        <fgColor rgb="FFFFF2CC"/>
        <bgColor rgb="FFFBE5D6"/>
      </patternFill>
    </fill>
    <fill>
      <patternFill patternType="solid">
        <fgColor rgb="FFFFA500"/>
        <bgColor rgb="FFFF8C00"/>
      </patternFill>
    </fill>
    <fill>
      <patternFill patternType="solid">
        <fgColor rgb="FF008000"/>
        <bgColor rgb="FF008080"/>
      </patternFill>
    </fill>
    <fill>
      <patternFill patternType="solid">
        <fgColor rgb="FF0000FF"/>
        <bgColor rgb="FF0000FF"/>
      </patternFill>
    </fill>
    <fill>
      <patternFill patternType="solid">
        <fgColor rgb="FF4B0082"/>
        <bgColor rgb="FF800080"/>
      </patternFill>
    </fill>
    <fill>
      <patternFill patternType="solid">
        <fgColor rgb="FFEE82EE"/>
        <bgColor rgb="FF969696"/>
      </patternFill>
    </fill>
    <fill>
      <patternFill patternType="solid">
        <fgColor rgb="FF000000"/>
        <bgColor rgb="FF003300"/>
      </patternFill>
    </fill>
    <fill>
      <patternFill patternType="solid">
        <fgColor rgb="FFF2F2F2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333333"/>
        <bgColor rgb="FF333300"/>
      </patternFill>
    </fill>
    <fill>
      <patternFill patternType="solid">
        <fgColor rgb="FFD9D9D9"/>
        <bgColor rgb="FFDEEBF7"/>
      </patternFill>
    </fill>
    <fill>
      <patternFill patternType="solid">
        <fgColor rgb="FFFF8C00"/>
        <bgColor rgb="FFFFA500"/>
      </patternFill>
    </fill>
    <fill>
      <patternFill patternType="solid">
        <fgColor rgb="FFFFE699"/>
        <bgColor rgb="FFFFFF99"/>
      </patternFill>
    </fill>
    <fill>
      <patternFill patternType="solid">
        <fgColor rgb="FFFFFF99"/>
        <bgColor rgb="FFFFE699"/>
      </patternFill>
    </fill>
    <fill>
      <patternFill patternType="solid">
        <fgColor rgb="FFDEEBF7"/>
        <bgColor rgb="FFE2F0D9"/>
      </patternFill>
    </fill>
    <fill>
      <patternFill patternType="solid">
        <fgColor rgb="FF808000"/>
        <bgColor rgb="FF7F7F7F"/>
      </patternFill>
    </fill>
    <fill>
      <patternFill patternType="solid">
        <fgColor rgb="FFFBE5D6"/>
        <bgColor rgb="FFFFF2CC"/>
      </patternFill>
    </fill>
    <fill>
      <patternFill patternType="solid">
        <fgColor rgb="FF993366"/>
        <bgColor rgb="FF993366"/>
      </patternFill>
    </fill>
    <fill>
      <patternFill patternType="solid">
        <fgColor rgb="FFFF6600"/>
        <bgColor rgb="FFFF8C00"/>
      </patternFill>
    </fill>
    <fill>
      <patternFill patternType="solid">
        <fgColor rgb="FF003366"/>
        <bgColor rgb="FF1F4E79"/>
      </patternFill>
    </fill>
  </fills>
  <borders count="5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dotted"/>
      <diagonal/>
    </border>
    <border diagonalUp="false" diagonalDown="false">
      <left/>
      <right/>
      <top style="thin"/>
      <bottom style="dotted"/>
      <diagonal/>
    </border>
    <border diagonalUp="false" diagonalDown="false">
      <left/>
      <right style="thin"/>
      <top style="thin"/>
      <bottom style="dotted"/>
      <diagonal/>
    </border>
    <border diagonalUp="false" diagonalDown="false">
      <left style="thin"/>
      <right/>
      <top style="dotted"/>
      <bottom style="dotted"/>
      <diagonal/>
    </border>
    <border diagonalUp="false" diagonalDown="false">
      <left/>
      <right/>
      <top style="dotted"/>
      <bottom style="dotted"/>
      <diagonal/>
    </border>
    <border diagonalUp="false" diagonalDown="false">
      <left/>
      <right style="thin"/>
      <top style="dotted"/>
      <bottom style="dotted"/>
      <diagonal/>
    </border>
    <border diagonalUp="false" diagonalDown="false">
      <left style="thin"/>
      <right/>
      <top style="dotted"/>
      <bottom style="thin"/>
      <diagonal/>
    </border>
    <border diagonalUp="false" diagonalDown="false">
      <left/>
      <right/>
      <top style="dotted"/>
      <bottom style="thin"/>
      <diagonal/>
    </border>
    <border diagonalUp="false" diagonalDown="false">
      <left/>
      <right style="thin"/>
      <top style="dotted"/>
      <bottom style="thin"/>
      <diagonal/>
    </border>
    <border diagonalUp="false" diagonalDown="false">
      <left/>
      <right style="thin">
        <color rgb="FF3366FF"/>
      </right>
      <top style="thin">
        <color rgb="FF3366FF"/>
      </top>
      <bottom style="thin">
        <color rgb="FF3366FF"/>
      </bottom>
      <diagonal/>
    </border>
    <border diagonalUp="false" diagonalDown="false">
      <left style="thin">
        <color rgb="FF3366FF"/>
      </left>
      <right style="thin">
        <color rgb="FF3366FF"/>
      </right>
      <top style="thin">
        <color rgb="FF3366FF"/>
      </top>
      <bottom/>
      <diagonal/>
    </border>
    <border diagonalUp="false" diagonalDown="false">
      <left style="thin">
        <color rgb="FF5B9BD5"/>
      </left>
      <right style="thin">
        <color rgb="FF5B9BD5"/>
      </right>
      <top style="thin">
        <color rgb="FF5B9BD5"/>
      </top>
      <bottom style="thin">
        <color rgb="FF5B9BD5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>
        <color rgb="FF3366FF"/>
      </top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 diagonalUp="false" diagonalDown="false">
      <left style="hair">
        <color rgb="FF3366FF"/>
      </left>
      <right/>
      <top/>
      <bottom style="hair">
        <color rgb="FF3366FF"/>
      </bottom>
      <diagonal/>
    </border>
    <border diagonalUp="false" diagonalDown="false">
      <left style="hair">
        <color rgb="FF2F5597"/>
      </left>
      <right/>
      <top style="medium"/>
      <bottom style="hair">
        <color rgb="FF2F5597"/>
      </bottom>
      <diagonal/>
    </border>
    <border diagonalUp="false" diagonalDown="false">
      <left style="hair">
        <color rgb="FF2F5597"/>
      </left>
      <right style="hair">
        <color rgb="FF2F5597"/>
      </right>
      <top style="medium"/>
      <bottom style="hair">
        <color rgb="FF2F5597"/>
      </bottom>
      <diagonal/>
    </border>
    <border diagonalUp="false" diagonalDown="false">
      <left style="hair">
        <color rgb="FF2F5597"/>
      </left>
      <right style="thin">
        <color rgb="FF2F5597"/>
      </right>
      <top style="thin">
        <color rgb="FF2F5597"/>
      </top>
      <bottom style="hair">
        <color rgb="FF2F5597"/>
      </bottom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 diagonalUp="false" diagonalDown="false">
      <left style="hair">
        <color rgb="FF3366FF"/>
      </left>
      <right/>
      <top style="hair">
        <color rgb="FF3366FF"/>
      </top>
      <bottom style="hair">
        <color rgb="FF3366FF"/>
      </bottom>
      <diagonal/>
    </border>
    <border diagonalUp="false" diagonalDown="false">
      <left style="hair">
        <color rgb="FF2F5597"/>
      </left>
      <right/>
      <top style="hair">
        <color rgb="FF2F5597"/>
      </top>
      <bottom style="hair">
        <color rgb="FF2F5597"/>
      </bottom>
      <diagonal/>
    </border>
    <border diagonalUp="false" diagonalDown="false">
      <left style="hair">
        <color rgb="FF2F5597"/>
      </left>
      <right style="hair">
        <color rgb="FF2F5597"/>
      </right>
      <top/>
      <bottom style="hair">
        <color rgb="FF2F5597"/>
      </bottom>
      <diagonal/>
    </border>
    <border diagonalUp="false" diagonalDown="false">
      <left style="hair">
        <color rgb="FF2F5597"/>
      </left>
      <right style="hair">
        <color rgb="FF2F5597"/>
      </right>
      <top style="hair">
        <color rgb="FF2F5597"/>
      </top>
      <bottom/>
      <diagonal/>
    </border>
    <border diagonalUp="false" diagonalDown="false">
      <left/>
      <right style="hair">
        <color rgb="FF2F5597"/>
      </right>
      <top/>
      <bottom style="hair">
        <color rgb="FF2F5597"/>
      </bottom>
      <diagonal/>
    </border>
    <border diagonalUp="false" diagonalDown="false">
      <left style="hair">
        <color rgb="FF2F5597"/>
      </left>
      <right style="thin">
        <color rgb="FF2F5597"/>
      </right>
      <top style="hair">
        <color rgb="FF2F5597"/>
      </top>
      <bottom style="hair">
        <color rgb="FF2F5597"/>
      </bottom>
      <diagonal/>
    </border>
    <border diagonalUp="false" diagonalDown="false">
      <left style="thin">
        <color rgb="FF3366FF"/>
      </left>
      <right style="thin">
        <color rgb="FF3366FF"/>
      </right>
      <top style="thin">
        <color rgb="FF3366FF"/>
      </top>
      <bottom style="thin">
        <color rgb="FF3366FF"/>
      </bottom>
      <diagonal/>
    </border>
    <border diagonalUp="false" diagonalDown="false">
      <left/>
      <right/>
      <top style="thin">
        <color rgb="FF4472C4"/>
      </top>
      <bottom style="hair">
        <color rgb="FF4472C4"/>
      </bottom>
      <diagonal/>
    </border>
    <border diagonalUp="false" diagonalDown="false">
      <left style="hair">
        <color rgb="FF3366FF"/>
      </left>
      <right style="thin">
        <color rgb="FF3366FF"/>
      </right>
      <top style="thin">
        <color rgb="FF3366FF"/>
      </top>
      <bottom style="hair">
        <color rgb="FF3366FF"/>
      </bottom>
      <diagonal/>
    </border>
    <border diagonalUp="false" diagonalDown="false">
      <left/>
      <right/>
      <top style="hair">
        <color rgb="FF4472C4"/>
      </top>
      <bottom style="thin">
        <color rgb="FF4472C4"/>
      </bottom>
      <diagonal/>
    </border>
    <border diagonalUp="false" diagonalDown="false">
      <left style="hair">
        <color rgb="FF3366FF"/>
      </left>
      <right style="thin">
        <color rgb="FF3366FF"/>
      </right>
      <top style="hair">
        <color rgb="FF3366FF"/>
      </top>
      <bottom style="thin">
        <color rgb="FF3366FF"/>
      </bottom>
      <diagonal/>
    </border>
    <border diagonalUp="false" diagonalDown="false">
      <left/>
      <right style="thin">
        <color rgb="FF8497B0"/>
      </right>
      <top style="thin">
        <color rgb="FF8497B0"/>
      </top>
      <bottom/>
      <diagonal/>
    </border>
    <border diagonalUp="false" diagonalDown="false">
      <left/>
      <right/>
      <top/>
      <bottom style="thin">
        <color rgb="FF3366FF"/>
      </bottom>
      <diagonal/>
    </border>
    <border diagonalUp="false" diagonalDown="false">
      <left/>
      <right style="thin">
        <color rgb="FF8497B0"/>
      </right>
      <top/>
      <bottom/>
      <diagonal/>
    </border>
    <border diagonalUp="false" diagonalDown="false">
      <left style="thin">
        <color rgb="FF8497B0"/>
      </left>
      <right/>
      <top style="thin">
        <color rgb="FF8497B0"/>
      </top>
      <bottom/>
      <diagonal/>
    </border>
    <border diagonalUp="false" diagonalDown="false">
      <left style="thin">
        <color rgb="FF3366FF"/>
      </left>
      <right/>
      <top style="thin">
        <color rgb="FF3366FF"/>
      </top>
      <bottom style="hair">
        <color rgb="FF3366FF"/>
      </bottom>
      <diagonal/>
    </border>
    <border diagonalUp="false" diagonalDown="false">
      <left/>
      <right style="thin">
        <color rgb="FF8497B0"/>
      </right>
      <top/>
      <bottom style="thin">
        <color rgb="FF8497B0"/>
      </bottom>
      <diagonal/>
    </border>
    <border diagonalUp="false" diagonalDown="false">
      <left style="thin">
        <color rgb="FF3366FF"/>
      </left>
      <right/>
      <top style="hair">
        <color rgb="FF3366FF"/>
      </top>
      <bottom style="thin">
        <color rgb="FF3366FF"/>
      </bottom>
      <diagonal/>
    </border>
    <border diagonalUp="false" diagonalDown="false">
      <left style="thin">
        <color rgb="FF8497B0"/>
      </left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>
        <color rgb="FF3366FF"/>
      </left>
      <right/>
      <top style="thin">
        <color rgb="FF3366FF"/>
      </top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hair">
        <color rgb="FF2F5597"/>
      </left>
      <right style="hair">
        <color rgb="FF2F5597"/>
      </right>
      <top style="hair">
        <color rgb="FF2F5597"/>
      </top>
      <bottom style="hair">
        <color rgb="FF2F5597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true"/>
    </xf>
    <xf numFmtId="164" fontId="5" fillId="2" borderId="0" xfId="0" applyFont="true" applyBorder="false" applyAlignment="true" applyProtection="true">
      <alignment horizontal="left" vertical="center" textRotation="0" wrapText="false" indent="0" shrinkToFit="false"/>
      <protection locked="true" hidden="tru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2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7" fillId="3" borderId="0" xfId="22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7" fillId="3" borderId="0" xfId="22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5" fontId="7" fillId="3" borderId="0" xfId="22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5" borderId="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5" fillId="6" borderId="2" xfId="2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6" fontId="5" fillId="6" borderId="2" xfId="2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6" fontId="5" fillId="6" borderId="2" xfId="2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5" fillId="7" borderId="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5" fillId="4" borderId="2" xfId="2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7" fontId="5" fillId="4" borderId="2" xfId="2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5" fontId="5" fillId="6" borderId="2" xfId="2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7" fontId="5" fillId="6" borderId="3" xfId="2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5" fillId="4" borderId="4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5" borderId="4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5" fillId="6" borderId="5" xfId="2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6" fontId="5" fillId="6" borderId="5" xfId="2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6" fontId="5" fillId="6" borderId="5" xfId="2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5" fillId="7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5" fillId="4" borderId="5" xfId="2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7" fontId="5" fillId="4" borderId="5" xfId="2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5" fontId="5" fillId="6" borderId="5" xfId="2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7" fontId="5" fillId="6" borderId="6" xfId="2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5" fillId="4" borderId="7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5" borderId="7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5" fillId="6" borderId="8" xfId="2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6" fontId="5" fillId="6" borderId="8" xfId="2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6" fontId="5" fillId="6" borderId="8" xfId="2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5" fillId="7" borderId="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5" fillId="4" borderId="8" xfId="2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7" fontId="5" fillId="4" borderId="8" xfId="2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5" fontId="5" fillId="6" borderId="8" xfId="2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7" fontId="5" fillId="6" borderId="9" xfId="2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8" borderId="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8" borderId="4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8" borderId="7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0" fillId="2" borderId="4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0" fillId="2" borderId="7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9" borderId="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9" borderId="4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9" borderId="7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10" borderId="4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10" borderId="7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11" borderId="4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11" borderId="7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12" borderId="4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12" borderId="7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6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6" fillId="13" borderId="4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6" fillId="13" borderId="7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6" fontId="6" fillId="7" borderId="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8" fontId="5" fillId="7" borderId="3" xfId="22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6" fontId="6" fillId="7" borderId="4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5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6" fontId="6" fillId="7" borderId="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8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1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8" borderId="5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8" fontId="5" fillId="7" borderId="6" xfId="22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7" fillId="8" borderId="8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8" fontId="5" fillId="7" borderId="9" xfId="22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1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0" fillId="2" borderId="5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0" fillId="2" borderId="8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9" borderId="2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9" borderId="5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9" borderId="8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10" borderId="5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10" borderId="8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11" borderId="5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11" borderId="8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12" borderId="2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12" borderId="5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12" borderId="8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6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6" fillId="13" borderId="5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6" fillId="13" borderId="8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9" fontId="13" fillId="14" borderId="0" xfId="0" applyFont="true" applyBorder="false" applyAlignment="true" applyProtection="true">
      <alignment horizontal="right" vertical="center" textRotation="0" wrapText="false" indent="0" shrinkToFit="false"/>
      <protection locked="true" hidden="true"/>
    </xf>
    <xf numFmtId="170" fontId="13" fillId="14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13" fillId="14" borderId="0" xfId="0" applyFont="true" applyBorder="false" applyAlignment="true" applyProtection="true">
      <alignment horizontal="right" vertical="center" textRotation="0" wrapText="false" indent="0" shrinkToFit="true"/>
      <protection locked="true" hidden="true"/>
    </xf>
    <xf numFmtId="164" fontId="13" fillId="14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13" fillId="14" borderId="0" xfId="0" applyFont="true" applyBorder="false" applyAlignment="true" applyProtection="true">
      <alignment horizontal="left" vertical="center" textRotation="0" wrapText="false" indent="0" shrinkToFit="true"/>
      <protection locked="true" hidden="true"/>
    </xf>
    <xf numFmtId="164" fontId="13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13" fillId="14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13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1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6" fontId="15" fillId="3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5" fillId="3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5" fillId="14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15" fillId="3" borderId="0" xfId="2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6" fillId="14" borderId="0" xfId="2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17" fillId="14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18" fillId="0" borderId="10" xfId="2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8" fillId="0" borderId="11" xfId="2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8" fillId="14" borderId="0" xfId="2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9" fillId="15" borderId="1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0" fillId="0" borderId="1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1" fillId="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2" fillId="3" borderId="15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22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22" fillId="5" borderId="17" xfId="22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22" fillId="5" borderId="18" xfId="22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3" fillId="16" borderId="19" xfId="20" applyFont="true" applyBorder="true" applyAlignment="true" applyProtection="true">
      <alignment horizontal="right" vertical="center" textRotation="90" wrapText="false" indent="0" shrinkToFit="false"/>
      <protection locked="true" hidden="true"/>
    </xf>
    <xf numFmtId="164" fontId="23" fillId="14" borderId="0" xfId="20" applyFont="true" applyBorder="true" applyAlignment="true" applyProtection="true">
      <alignment horizontal="right" vertical="center" textRotation="90" wrapText="false" indent="0" shrinkToFit="false"/>
      <protection locked="true" hidden="true"/>
    </xf>
    <xf numFmtId="164" fontId="14" fillId="2" borderId="0" xfId="22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2" borderId="1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2" fillId="2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1" fontId="17" fillId="2" borderId="20" xfId="22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72" fontId="17" fillId="2" borderId="21" xfId="22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6" fontId="17" fillId="14" borderId="22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4" fillId="2" borderId="2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7" fillId="14" borderId="2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25" fillId="6" borderId="25" xfId="22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25" fillId="6" borderId="0" xfId="22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7" fontId="25" fillId="6" borderId="0" xfId="22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3" fillId="16" borderId="26" xfId="20" applyFont="true" applyBorder="true" applyAlignment="true" applyProtection="true">
      <alignment horizontal="right" vertical="center" textRotation="90" wrapText="false" indent="0" shrinkToFit="false"/>
      <protection locked="true" hidden="true"/>
    </xf>
    <xf numFmtId="164" fontId="17" fillId="14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17" fillId="14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17" fillId="14" borderId="0" xfId="22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7" fillId="14" borderId="0" xfId="22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7" fillId="17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71" fontId="17" fillId="2" borderId="27" xfId="22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70" fontId="17" fillId="2" borderId="28" xfId="22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6" fontId="17" fillId="14" borderId="29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4" fillId="2" borderId="3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4" fillId="2" borderId="3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7" fillId="14" borderId="32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6" fontId="17" fillId="14" borderId="3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14" fillId="6" borderId="25" xfId="22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14" fillId="6" borderId="0" xfId="22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7" fontId="14" fillId="6" borderId="0" xfId="22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3" fontId="17" fillId="14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6" fontId="17" fillId="15" borderId="25" xfId="22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17" fillId="15" borderId="0" xfId="22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7" fontId="17" fillId="15" borderId="0" xfId="22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7" fillId="2" borderId="3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26" fillId="15" borderId="35" xfId="22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4" fillId="2" borderId="3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7" fillId="14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5" fontId="17" fillId="14" borderId="0" xfId="22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26" fillId="15" borderId="37" xfId="22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4" fillId="2" borderId="3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7" fillId="14" borderId="39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3" fontId="17" fillId="14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17" fillId="14" borderId="40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4" fontId="22" fillId="18" borderId="25" xfId="22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22" fillId="18" borderId="0" xfId="22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4" fillId="14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17" fillId="14" borderId="41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6" fontId="17" fillId="19" borderId="3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2" fillId="5" borderId="0" xfId="22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7" fillId="14" borderId="42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17" fillId="14" borderId="39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6" fontId="17" fillId="20" borderId="3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26" fillId="15" borderId="4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7" fillId="14" borderId="44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6" fontId="26" fillId="15" borderId="45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6" fontId="17" fillId="21" borderId="3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7" fillId="14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28" fillId="2" borderId="25" xfId="22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28" fillId="2" borderId="0" xfId="22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4" fillId="14" borderId="0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4" fontId="17" fillId="14" borderId="46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22" fillId="10" borderId="0" xfId="22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27" fillId="14" borderId="41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17" fillId="14" borderId="44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22" fillId="9" borderId="25" xfId="22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22" fillId="9" borderId="0" xfId="22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2" fillId="22" borderId="0" xfId="22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17" fillId="23" borderId="3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4" fillId="14" borderId="0" xfId="0" applyFont="true" applyBorder="false" applyAlignment="true" applyProtection="true">
      <alignment horizontal="right" vertical="center" textRotation="0" wrapText="false" indent="0" shrinkToFit="false"/>
      <protection locked="true" hidden="true"/>
    </xf>
    <xf numFmtId="164" fontId="22" fillId="10" borderId="25" xfId="22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22" fillId="10" borderId="0" xfId="22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2" fillId="10" borderId="47" xfId="22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2" fillId="24" borderId="0" xfId="22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26" fillId="15" borderId="4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2" fillId="11" borderId="25" xfId="22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22" fillId="11" borderId="0" xfId="22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2" fillId="11" borderId="47" xfId="22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2" fillId="25" borderId="0" xfId="22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2" fillId="12" borderId="25" xfId="22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22" fillId="12" borderId="0" xfId="22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2" fillId="26" borderId="0" xfId="22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16" fillId="14" borderId="0" xfId="2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2" fillId="13" borderId="25" xfId="22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22" fillId="13" borderId="0" xfId="22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2" fillId="13" borderId="47" xfId="22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7" fillId="14" borderId="0" xfId="0" applyFont="true" applyBorder="false" applyAlignment="true" applyProtection="true">
      <alignment horizontal="general" vertical="center" textRotation="0" wrapText="false" indent="0" shrinkToFit="true"/>
      <protection locked="true" hidden="true"/>
    </xf>
    <xf numFmtId="164" fontId="17" fillId="14" borderId="0" xfId="0" applyFont="true" applyBorder="false" applyAlignment="true" applyProtection="true">
      <alignment horizontal="center" vertical="center" textRotation="0" wrapText="false" indent="0" shrinkToFit="true"/>
      <protection locked="true" hidden="true"/>
    </xf>
    <xf numFmtId="164" fontId="13" fillId="14" borderId="0" xfId="0" applyFont="true" applyBorder="false" applyAlignment="true" applyProtection="true">
      <alignment horizontal="general" vertical="center" textRotation="0" wrapText="false" indent="0" shrinkToFit="true"/>
      <protection locked="true" hidden="true"/>
    </xf>
    <xf numFmtId="166" fontId="17" fillId="15" borderId="49" xfId="22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6" fontId="17" fillId="15" borderId="16" xfId="22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7" fontId="17" fillId="15" borderId="16" xfId="22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3" fillId="16" borderId="50" xfId="20" applyFont="true" applyBorder="true" applyAlignment="true" applyProtection="true">
      <alignment horizontal="right" vertical="center" textRotation="90" wrapText="false" indent="0" shrinkToFit="false"/>
      <protection locked="true" hidden="true"/>
    </xf>
    <xf numFmtId="164" fontId="24" fillId="2" borderId="51" xfId="0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Intestazione" xfId="21"/>
    <cellStyle name="Excel Built-in Normal" xfId="22"/>
    <cellStyle name="*unknown*" xfId="20" builtinId="8"/>
  </cellStyles>
  <dxfs count="134">
    <dxf>
      <font>
        <name val="Mangal"/>
        <family val="2"/>
        <b val="1"/>
        <i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1"/>
        <i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1"/>
        <i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1"/>
        <i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1"/>
        <i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1"/>
        <i val="0"/>
      </font>
    </dxf>
    <dxf>
      <font>
        <name val="Mangal"/>
        <family val="2"/>
        <b val="1"/>
        <i val="0"/>
        <color rgb="FF0000FF"/>
        <sz val="8"/>
      </font>
    </dxf>
    <dxf>
      <font>
        <name val="Mangal"/>
        <family val="2"/>
        <b val="1"/>
        <i val="0"/>
        <color rgb="FFFF0000"/>
        <sz val="8"/>
      </font>
      <fill>
        <patternFill>
          <bgColor rgb="00FFFFFF"/>
        </patternFill>
      </fill>
    </dxf>
    <dxf>
      <font>
        <name val="Mangal"/>
        <family val="2"/>
        <b val="1"/>
        <i val="0"/>
        <color rgb="FFFF0000"/>
        <sz val="8"/>
      </font>
    </dxf>
    <dxf>
      <font>
        <name val="Mangal"/>
        <family val="2"/>
        <b val="1"/>
        <i val="0"/>
        <color rgb="FF0000FF"/>
        <sz val="8"/>
      </font>
    </dxf>
    <dxf>
      <font>
        <name val="Mangal"/>
        <family val="2"/>
        <b val="1"/>
        <i val="0"/>
        <color rgb="FF0000FF"/>
        <sz val="8"/>
      </font>
    </dxf>
    <dxf>
      <font>
        <name val="Mangal"/>
        <family val="2"/>
        <b val="1"/>
        <i val="0"/>
        <color rgb="FF0000FF"/>
        <sz val="8"/>
      </font>
    </dxf>
    <dxf>
      <font>
        <name val="Mangal"/>
        <family val="2"/>
        <b val="1"/>
        <i val="0"/>
        <color rgb="FF0000FF"/>
        <sz val="8"/>
      </font>
    </dxf>
    <dxf>
      <font>
        <name val="Mangal"/>
        <family val="2"/>
        <b val="1"/>
        <i val="0"/>
        <color rgb="FF0000FF"/>
      </font>
    </dxf>
    <dxf>
      <font>
        <name val="Mangal"/>
        <family val="2"/>
        <color rgb="FFFF0000"/>
      </font>
    </dxf>
    <dxf>
      <font>
        <name val="Mangal"/>
        <family val="2"/>
        <b val="1"/>
        <i val="0"/>
        <color rgb="FF0000FF"/>
      </font>
    </dxf>
    <dxf>
      <font>
        <name val="Mangal"/>
        <family val="2"/>
        <color rgb="FFFF0000"/>
      </font>
    </dxf>
    <dxf>
      <font>
        <name val="Mangal"/>
        <family val="2"/>
        <b val="1"/>
        <i val="0"/>
        <color rgb="FF0000FF"/>
      </font>
    </dxf>
    <dxf>
      <font>
        <name val="Mangal"/>
        <family val="2"/>
        <color rgb="FFFF0000"/>
      </font>
    </dxf>
    <dxf>
      <font>
        <name val="Mangal"/>
        <family val="2"/>
        <b val="1"/>
        <i val="0"/>
        <color rgb="FF0000FF"/>
      </font>
    </dxf>
    <dxf>
      <font>
        <name val="Mangal"/>
        <family val="2"/>
        <color rgb="FFFF0000"/>
      </font>
    </dxf>
    <dxf>
      <font>
        <name val="Mangal"/>
        <family val="2"/>
        <b val="1"/>
        <i val="0"/>
        <color rgb="FF0000FF"/>
      </font>
    </dxf>
    <dxf>
      <font>
        <name val="Mangal"/>
        <family val="2"/>
        <color rgb="FFFF0000"/>
      </font>
    </dxf>
    <dxf>
      <font>
        <name val="Mangal"/>
        <family val="2"/>
        <b val="1"/>
        <i val="0"/>
        <color rgb="FFFFFFFF"/>
      </font>
      <fill>
        <patternFill>
          <bgColor rgb="FF00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1"/>
        <i val="0"/>
        <color rgb="FFFFFFFF"/>
      </font>
      <fill>
        <patternFill>
          <bgColor rgb="FF00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1"/>
        <i val="0"/>
        <color rgb="FFFFFFFF"/>
      </font>
      <fill>
        <patternFill>
          <bgColor rgb="FF00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1"/>
        <i val="0"/>
      </font>
    </dxf>
    <dxf>
      <font>
        <name val="Mangal"/>
        <family val="2"/>
        <b val="1"/>
        <i val="0"/>
        <color rgb="FFFFFFFF"/>
      </font>
      <fill>
        <patternFill>
          <bgColor rgb="FF00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1"/>
        <i val="0"/>
        <color rgb="FFFFFFFF"/>
      </font>
      <fill>
        <patternFill>
          <bgColor rgb="FF00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1"/>
        <i val="0"/>
        <color rgb="FF0000FF"/>
      </font>
    </dxf>
    <dxf>
      <font>
        <name val="Mangal"/>
        <family val="2"/>
        <color rgb="FFFF0000"/>
      </font>
    </dxf>
    <dxf>
      <font>
        <name val="Mangal"/>
        <family val="2"/>
        <b val="1"/>
        <i val="0"/>
        <color rgb="FF0000FF"/>
      </font>
    </dxf>
    <dxf>
      <font>
        <name val="Mangal"/>
        <family val="2"/>
        <color rgb="FFFF0000"/>
      </font>
    </dxf>
    <dxf>
      <font>
        <name val="Mangal"/>
        <family val="2"/>
        <b val="1"/>
        <i val="0"/>
        <color rgb="FF0000FF"/>
      </font>
    </dxf>
    <dxf>
      <font>
        <name val="Mangal"/>
        <family val="2"/>
        <color rgb="FFFF0000"/>
      </font>
    </dxf>
    <dxf>
      <font>
        <name val="Mangal"/>
        <family val="2"/>
        <b val="1"/>
        <i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1"/>
        <i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1"/>
        <i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1"/>
        <i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0"/>
        <color rgb="FFFFFFFF"/>
      </font>
      <fill>
        <patternFill>
          <bgColor rgb="FF00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1"/>
        <i val="0"/>
        <color rgb="FFFFFFFF"/>
      </font>
      <fill>
        <patternFill>
          <bgColor rgb="FF00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1"/>
        <i val="0"/>
        <color rgb="FFFFFFFF"/>
      </font>
      <fill>
        <patternFill>
          <bgColor rgb="FF00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1"/>
        <i val="0"/>
      </font>
    </dxf>
    <dxf>
      <font>
        <name val="Mangal"/>
        <family val="2"/>
        <b val="1"/>
        <i val="0"/>
      </font>
    </dxf>
    <dxf>
      <font>
        <name val="Mangal"/>
        <family val="2"/>
        <b val="1"/>
        <i val="0"/>
      </font>
    </dxf>
    <dxf>
      <font>
        <name val="Mangal"/>
        <family val="2"/>
        <b val="1"/>
        <i val="0"/>
      </font>
    </dxf>
    <dxf>
      <font>
        <name val="Mangal"/>
        <family val="2"/>
        <b val="1"/>
        <i val="0"/>
      </font>
    </dxf>
    <dxf>
      <font>
        <name val="Mangal"/>
        <family val="2"/>
        <b val="1"/>
        <i val="0"/>
      </font>
    </dxf>
    <dxf>
      <font>
        <name val="Mangal"/>
        <family val="2"/>
        <b val="1"/>
        <i val="0"/>
      </font>
    </dxf>
    <dxf>
      <font>
        <name val="Mangal"/>
        <family val="2"/>
        <b val="1"/>
        <i val="0"/>
      </font>
    </dxf>
    <dxf>
      <font>
        <name val="Mangal"/>
        <family val="2"/>
        <b val="1"/>
        <i val="0"/>
      </font>
    </dxf>
    <dxf>
      <font>
        <name val="Mangal"/>
        <family val="2"/>
        <b val="1"/>
        <i val="0"/>
      </font>
    </dxf>
    <dxf>
      <font>
        <name val="Mangal"/>
        <family val="2"/>
        <b val="1"/>
        <i val="0"/>
      </font>
    </dxf>
    <dxf>
      <font>
        <name val="Mangal"/>
        <family val="2"/>
        <b val="1"/>
        <i val="0"/>
      </font>
    </dxf>
    <dxf>
      <font>
        <name val="Mangal"/>
        <family val="2"/>
        <b val="1"/>
        <i val="0"/>
      </font>
    </dxf>
    <dxf>
      <font>
        <name val="Mangal"/>
        <family val="2"/>
        <b val="1"/>
        <i val="0"/>
      </font>
    </dxf>
    <dxf>
      <font>
        <name val="Mangal"/>
        <family val="2"/>
        <b val="1"/>
        <i val="0"/>
        <color rgb="FFFFFFFF"/>
      </font>
      <fill>
        <patternFill>
          <bgColor rgb="FF00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1"/>
        <i val="0"/>
        <color rgb="FFFFFFFF"/>
      </font>
      <fill>
        <patternFill>
          <bgColor rgb="FF00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1"/>
        <i val="0"/>
        <color rgb="FFFFFFFF"/>
      </font>
      <fill>
        <patternFill>
          <bgColor rgb="FF00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1"/>
        <i val="0"/>
        <color rgb="FFFFFFFF"/>
      </font>
      <fill>
        <patternFill>
          <bgColor rgb="FF00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1"/>
        <i val="0"/>
        <color rgb="FFFFFFFF"/>
      </font>
      <fill>
        <patternFill>
          <bgColor rgb="FF00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1"/>
        <i val="0"/>
        <color rgb="FFFFFFFF"/>
      </font>
      <fill>
        <patternFill>
          <bgColor rgb="FF00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1"/>
        <i val="0"/>
        <color rgb="FFFFFFFF"/>
      </font>
      <fill>
        <patternFill>
          <bgColor rgb="FF00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1"/>
        <i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1"/>
        <i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1"/>
        <i val="0"/>
        <color rgb="FFFFFFFF"/>
      </font>
      <fill>
        <patternFill>
          <bgColor rgb="FF00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0"/>
        <color rgb="FFFFFFFF"/>
      </font>
      <fill>
        <patternFill>
          <bgColor rgb="FF00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1"/>
        <i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0"/>
        <color rgb="FFFFFFFF"/>
      </font>
      <fill>
        <patternFill>
          <bgColor rgb="FF00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1"/>
        <i val="0"/>
        <color rgb="FFFFFFFF"/>
      </font>
      <fill>
        <patternFill>
          <bgColor rgb="FF00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1"/>
        <i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0"/>
        <color rgb="FFFFFFFF"/>
      </font>
      <fill>
        <patternFill>
          <bgColor rgb="FF00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1"/>
        <i val="0"/>
        <color rgb="FFFFFFFF"/>
      </font>
      <fill>
        <patternFill>
          <bgColor rgb="FF00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1"/>
        <i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0"/>
        <color rgb="FFFFFFFF"/>
      </font>
      <fill>
        <patternFill>
          <bgColor rgb="FF00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1"/>
        <i val="0"/>
        <color rgb="FFFFFFFF"/>
      </font>
      <fill>
        <patternFill>
          <bgColor rgb="FF00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1"/>
        <i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0"/>
        <color rgb="FFFFFFFF"/>
      </font>
      <fill>
        <patternFill>
          <bgColor rgb="FF00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1"/>
        <i val="0"/>
        <color rgb="FFFFFFFF"/>
      </font>
      <fill>
        <patternFill>
          <bgColor rgb="FF00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1"/>
        <i val="0"/>
        <color rgb="FFFFFFFF"/>
      </font>
      <fill>
        <patternFill>
          <bgColor rgb="FF00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1"/>
        <i val="0"/>
        <color rgb="FFFFFFFF"/>
      </font>
      <fill>
        <patternFill>
          <bgColor rgb="FF00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1"/>
        <i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1"/>
        <i val="0"/>
        <color rgb="FFFFFFFF"/>
      </font>
      <fill>
        <patternFill>
          <bgColor rgb="FF00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1"/>
        <i val="0"/>
        <color rgb="FFFFFFFF"/>
      </font>
      <fill>
        <patternFill>
          <bgColor rgb="FF00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1"/>
        <i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1"/>
        <i val="0"/>
        <color rgb="FFFFFFFF"/>
      </font>
      <fill>
        <patternFill>
          <bgColor rgb="FF00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1"/>
        <i val="0"/>
        <color rgb="FFFFFFFF"/>
      </font>
      <fill>
        <patternFill>
          <bgColor rgb="FF00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1"/>
        <i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1"/>
        <i val="0"/>
        <color rgb="FFFFFFFF"/>
      </font>
      <fill>
        <patternFill>
          <bgColor rgb="FF00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1"/>
        <i val="0"/>
        <color rgb="FFFFFFFF"/>
      </font>
      <fill>
        <patternFill>
          <bgColor rgb="FF00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1"/>
        <i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1"/>
        <i val="0"/>
        <color rgb="FFFFFFFF"/>
      </font>
      <fill>
        <patternFill>
          <bgColor rgb="FF00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1"/>
        <i val="0"/>
        <color rgb="FFFFFFFF"/>
      </font>
      <fill>
        <patternFill>
          <bgColor rgb="FF00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0"/>
        <color rgb="FFFFFFFF"/>
      </font>
      <fill>
        <patternFill>
          <bgColor rgb="FF00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0"/>
        <color rgb="FFFFFFFF"/>
      </font>
      <fill>
        <patternFill>
          <bgColor rgb="FF00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0"/>
        <color rgb="FFFFFFFF"/>
      </font>
      <fill>
        <patternFill>
          <bgColor rgb="FF00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0"/>
        <color rgb="FFFFFFFF"/>
      </font>
      <fill>
        <patternFill>
          <bgColor rgb="FF00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1"/>
        <i val="0"/>
        <color rgb="FFFFFFFF"/>
      </font>
      <fill>
        <patternFill>
          <bgColor rgb="FF00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1"/>
        <i val="0"/>
        <color rgb="FFFFFFFF"/>
      </font>
      <fill>
        <patternFill>
          <bgColor rgb="FF000000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7F7F7F"/>
      <rgbColor rgb="FF8497B0"/>
      <rgbColor rgb="FF993366"/>
      <rgbColor rgb="FFFFF2CC"/>
      <rgbColor rgb="FFDEEBF7"/>
      <rgbColor rgb="FF4B0082"/>
      <rgbColor rgb="FFFF8C00"/>
      <rgbColor rgb="FF2F5597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E2F0D9"/>
      <rgbColor rgb="FFFFFF99"/>
      <rgbColor rgb="FFC5E0B4"/>
      <rgbColor rgb="FFEE82EE"/>
      <rgbColor rgb="FFFBE5D6"/>
      <rgbColor rgb="FFFFE699"/>
      <rgbColor rgb="FF3366FF"/>
      <rgbColor rgb="FF33CCCC"/>
      <rgbColor rgb="FF99CC00"/>
      <rgbColor rgb="FFFFCC00"/>
      <rgbColor rgb="FFFFA500"/>
      <rgbColor rgb="FFFF6600"/>
      <rgbColor rgb="FF4472C4"/>
      <rgbColor rgb="FF969696"/>
      <rgbColor rgb="FF003366"/>
      <rgbColor rgb="FF5B9BD5"/>
      <rgbColor rgb="FF003300"/>
      <rgbColor rgb="FF333300"/>
      <rgbColor rgb="FF993300"/>
      <rgbColor rgb="FF993366"/>
      <rgbColor rgb="FF1F4E7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2" width="16.02"/>
    <col collapsed="false" customWidth="true" hidden="false" outlineLevel="0" max="3" min="3" style="1" width="8.23"/>
    <col collapsed="false" customWidth="true" hidden="false" outlineLevel="0" max="4" min="4" style="1" width="5.32"/>
    <col collapsed="false" customWidth="false" hidden="false" outlineLevel="0" max="5" min="5" style="3" width="11.52"/>
    <col collapsed="false" customWidth="true" hidden="false" outlineLevel="0" max="6" min="6" style="4" width="3.65"/>
    <col collapsed="false" customWidth="true" hidden="false" outlineLevel="0" max="7" min="7" style="3" width="15.46"/>
    <col collapsed="false" customWidth="false" hidden="false" outlineLevel="0" max="64" min="8" style="3" width="11.52"/>
  </cols>
  <sheetData>
    <row r="1" customFormat="false" ht="13.8" hidden="false" customHeight="false" outlineLevel="0" collapsed="false">
      <c r="A1" s="5"/>
      <c r="B1" s="6" t="s">
        <v>0</v>
      </c>
      <c r="C1" s="7" t="s">
        <v>1</v>
      </c>
      <c r="D1" s="7"/>
      <c r="E1" s="7"/>
      <c r="F1" s="7"/>
      <c r="G1" s="7"/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</row>
    <row r="2" customFormat="false" ht="13.8" hidden="false" customHeight="false" outlineLevel="0" collapsed="false">
      <c r="A2" s="5"/>
      <c r="B2" s="6" t="s">
        <v>2</v>
      </c>
      <c r="C2" s="7" t="n">
        <v>2021</v>
      </c>
      <c r="D2" s="7"/>
      <c r="E2" s="7"/>
      <c r="F2" s="7"/>
      <c r="G2" s="7"/>
      <c r="H2" s="7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</row>
    <row r="3" customFormat="false" ht="13.8" hidden="false" customHeight="false" outlineLevel="0" collapsed="false">
      <c r="A3" s="5"/>
      <c r="B3" s="9"/>
      <c r="C3" s="5"/>
      <c r="D3" s="5"/>
      <c r="E3" s="8"/>
      <c r="F3" s="10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</row>
    <row r="4" customFormat="false" ht="13.8" hidden="false" customHeight="false" outlineLevel="0" collapsed="false">
      <c r="A4" s="0"/>
      <c r="B4" s="0"/>
      <c r="C4" s="0"/>
      <c r="D4" s="0"/>
      <c r="E4" s="8"/>
      <c r="F4" s="0"/>
      <c r="G4" s="0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</row>
    <row r="5" customFormat="false" ht="13.8" hidden="false" customHeight="false" outlineLevel="0" collapsed="false">
      <c r="A5" s="5" t="s">
        <v>3</v>
      </c>
      <c r="B5" s="9" t="s">
        <v>4</v>
      </c>
      <c r="C5" s="5" t="s">
        <v>5</v>
      </c>
      <c r="D5" s="5" t="s">
        <v>6</v>
      </c>
      <c r="F5" s="5" t="s">
        <v>3</v>
      </c>
      <c r="G5" s="9" t="s">
        <v>7</v>
      </c>
    </row>
    <row r="6" customFormat="false" ht="13.8" hidden="false" customHeight="false" outlineLevel="0" collapsed="false">
      <c r="A6" s="1" t="n">
        <v>1</v>
      </c>
      <c r="B6" s="11" t="s">
        <v>8</v>
      </c>
      <c r="C6" s="12" t="s">
        <v>9</v>
      </c>
      <c r="D6" s="12" t="n">
        <v>1</v>
      </c>
      <c r="F6" s="1" t="n">
        <v>1</v>
      </c>
      <c r="G6" s="11" t="s">
        <v>10</v>
      </c>
    </row>
    <row r="7" customFormat="false" ht="13.8" hidden="false" customHeight="false" outlineLevel="0" collapsed="false">
      <c r="A7" s="1" t="n">
        <v>2</v>
      </c>
      <c r="B7" s="11" t="s">
        <v>11</v>
      </c>
      <c r="C7" s="12" t="s">
        <v>9</v>
      </c>
      <c r="D7" s="12" t="n">
        <v>2</v>
      </c>
      <c r="F7" s="1" t="n">
        <v>2</v>
      </c>
      <c r="G7" s="11" t="s">
        <v>12</v>
      </c>
    </row>
    <row r="8" customFormat="false" ht="13.8" hidden="false" customHeight="false" outlineLevel="0" collapsed="false">
      <c r="A8" s="1" t="n">
        <v>3</v>
      </c>
      <c r="B8" s="11" t="s">
        <v>13</v>
      </c>
      <c r="C8" s="12" t="s">
        <v>9</v>
      </c>
      <c r="D8" s="12" t="n">
        <v>3</v>
      </c>
      <c r="F8" s="1" t="n">
        <v>3</v>
      </c>
      <c r="G8" s="11" t="s">
        <v>14</v>
      </c>
    </row>
    <row r="9" customFormat="false" ht="13.8" hidden="false" customHeight="false" outlineLevel="0" collapsed="false">
      <c r="A9" s="1" t="n">
        <v>4</v>
      </c>
      <c r="B9" s="11" t="s">
        <v>15</v>
      </c>
      <c r="C9" s="12" t="s">
        <v>9</v>
      </c>
      <c r="D9" s="12" t="n">
        <v>4</v>
      </c>
      <c r="F9" s="1" t="n">
        <v>4</v>
      </c>
      <c r="G9" s="11" t="s">
        <v>16</v>
      </c>
    </row>
    <row r="10" customFormat="false" ht="13.8" hidden="false" customHeight="false" outlineLevel="0" collapsed="false">
      <c r="A10" s="1" t="n">
        <v>5</v>
      </c>
      <c r="B10" s="11" t="s">
        <v>17</v>
      </c>
      <c r="C10" s="12" t="s">
        <v>18</v>
      </c>
      <c r="D10" s="12" t="n">
        <v>1</v>
      </c>
      <c r="F10" s="4" t="n">
        <v>5</v>
      </c>
      <c r="G10" s="11" t="s">
        <v>19</v>
      </c>
    </row>
    <row r="11" customFormat="false" ht="13.8" hidden="false" customHeight="false" outlineLevel="0" collapsed="false">
      <c r="A11" s="1" t="n">
        <v>6</v>
      </c>
      <c r="B11" s="11" t="s">
        <v>20</v>
      </c>
      <c r="C11" s="12" t="s">
        <v>18</v>
      </c>
      <c r="D11" s="12" t="n">
        <v>2</v>
      </c>
      <c r="F11" s="4" t="n">
        <v>6</v>
      </c>
      <c r="G11" s="11" t="s">
        <v>21</v>
      </c>
    </row>
    <row r="12" customFormat="false" ht="13.8" hidden="false" customHeight="false" outlineLevel="0" collapsed="false">
      <c r="A12" s="1" t="n">
        <v>7</v>
      </c>
      <c r="B12" s="11" t="s">
        <v>22</v>
      </c>
      <c r="C12" s="12" t="s">
        <v>18</v>
      </c>
      <c r="D12" s="12" t="n">
        <v>3</v>
      </c>
      <c r="F12" s="4" t="n">
        <v>7</v>
      </c>
      <c r="G12" s="11" t="s">
        <v>23</v>
      </c>
    </row>
    <row r="13" customFormat="false" ht="13.8" hidden="false" customHeight="false" outlineLevel="0" collapsed="false">
      <c r="A13" s="1" t="n">
        <v>8</v>
      </c>
      <c r="B13" s="11" t="s">
        <v>24</v>
      </c>
      <c r="C13" s="12" t="s">
        <v>18</v>
      </c>
      <c r="D13" s="12" t="n">
        <v>4</v>
      </c>
      <c r="F13" s="4" t="n">
        <v>8</v>
      </c>
      <c r="G13" s="11" t="s">
        <v>25</v>
      </c>
    </row>
    <row r="14" customFormat="false" ht="13.8" hidden="false" customHeight="false" outlineLevel="0" collapsed="false">
      <c r="A14" s="1" t="n">
        <v>9</v>
      </c>
      <c r="B14" s="11" t="s">
        <v>26</v>
      </c>
      <c r="C14" s="12" t="s">
        <v>27</v>
      </c>
      <c r="D14" s="12" t="n">
        <v>1</v>
      </c>
    </row>
    <row r="15" customFormat="false" ht="13.8" hidden="false" customHeight="false" outlineLevel="0" collapsed="false">
      <c r="A15" s="1" t="n">
        <v>10</v>
      </c>
      <c r="B15" s="11" t="s">
        <v>28</v>
      </c>
      <c r="C15" s="12" t="s">
        <v>27</v>
      </c>
      <c r="D15" s="12" t="n">
        <v>2</v>
      </c>
    </row>
    <row r="16" customFormat="false" ht="13.8" hidden="false" customHeight="false" outlineLevel="0" collapsed="false">
      <c r="A16" s="1" t="n">
        <v>11</v>
      </c>
      <c r="B16" s="11" t="s">
        <v>29</v>
      </c>
      <c r="C16" s="12" t="s">
        <v>27</v>
      </c>
      <c r="D16" s="12" t="n">
        <v>3</v>
      </c>
    </row>
    <row r="17" customFormat="false" ht="13.8" hidden="false" customHeight="false" outlineLevel="0" collapsed="false">
      <c r="A17" s="1" t="n">
        <v>12</v>
      </c>
      <c r="B17" s="11" t="s">
        <v>30</v>
      </c>
      <c r="C17" s="12" t="s">
        <v>27</v>
      </c>
      <c r="D17" s="12" t="n">
        <v>4</v>
      </c>
    </row>
    <row r="18" customFormat="false" ht="13.8" hidden="false" customHeight="false" outlineLevel="0" collapsed="false">
      <c r="A18" s="1" t="n">
        <v>13</v>
      </c>
      <c r="B18" s="11" t="s">
        <v>31</v>
      </c>
      <c r="C18" s="12" t="s">
        <v>32</v>
      </c>
      <c r="D18" s="12" t="n">
        <v>1</v>
      </c>
    </row>
    <row r="19" customFormat="false" ht="13.8" hidden="false" customHeight="false" outlineLevel="0" collapsed="false">
      <c r="A19" s="1" t="n">
        <v>14</v>
      </c>
      <c r="B19" s="11" t="s">
        <v>33</v>
      </c>
      <c r="C19" s="12" t="s">
        <v>32</v>
      </c>
      <c r="D19" s="12" t="n">
        <v>2</v>
      </c>
    </row>
    <row r="20" customFormat="false" ht="13.8" hidden="false" customHeight="false" outlineLevel="0" collapsed="false">
      <c r="A20" s="1" t="n">
        <v>15</v>
      </c>
      <c r="B20" s="11" t="s">
        <v>34</v>
      </c>
      <c r="C20" s="12" t="s">
        <v>32</v>
      </c>
      <c r="D20" s="12" t="n">
        <v>3</v>
      </c>
    </row>
    <row r="21" customFormat="false" ht="13.8" hidden="false" customHeight="false" outlineLevel="0" collapsed="false">
      <c r="A21" s="1" t="n">
        <v>16</v>
      </c>
      <c r="B21" s="11" t="s">
        <v>35</v>
      </c>
      <c r="C21" s="12" t="s">
        <v>32</v>
      </c>
      <c r="D21" s="12" t="n">
        <v>4</v>
      </c>
    </row>
    <row r="22" customFormat="false" ht="13.8" hidden="false" customHeight="false" outlineLevel="0" collapsed="false">
      <c r="A22" s="1" t="n">
        <v>17</v>
      </c>
      <c r="B22" s="11" t="s">
        <v>36</v>
      </c>
      <c r="C22" s="12" t="s">
        <v>37</v>
      </c>
      <c r="D22" s="12" t="n">
        <v>1</v>
      </c>
    </row>
    <row r="23" customFormat="false" ht="13.8" hidden="false" customHeight="false" outlineLevel="0" collapsed="false">
      <c r="A23" s="1" t="n">
        <v>18</v>
      </c>
      <c r="B23" s="11" t="s">
        <v>38</v>
      </c>
      <c r="C23" s="12" t="s">
        <v>37</v>
      </c>
      <c r="D23" s="12" t="n">
        <v>2</v>
      </c>
    </row>
    <row r="24" customFormat="false" ht="13.8" hidden="false" customHeight="false" outlineLevel="0" collapsed="false">
      <c r="A24" s="1" t="n">
        <v>19</v>
      </c>
      <c r="B24" s="11" t="s">
        <v>39</v>
      </c>
      <c r="C24" s="12" t="s">
        <v>37</v>
      </c>
      <c r="D24" s="12" t="n">
        <v>3</v>
      </c>
    </row>
    <row r="25" customFormat="false" ht="13.8" hidden="false" customHeight="false" outlineLevel="0" collapsed="false">
      <c r="A25" s="1" t="n">
        <v>20</v>
      </c>
      <c r="B25" s="11" t="s">
        <v>40</v>
      </c>
      <c r="C25" s="12" t="s">
        <v>37</v>
      </c>
      <c r="D25" s="12" t="n">
        <v>4</v>
      </c>
    </row>
    <row r="26" customFormat="false" ht="13.8" hidden="false" customHeight="false" outlineLevel="0" collapsed="false">
      <c r="A26" s="1" t="n">
        <v>21</v>
      </c>
      <c r="B26" s="11" t="s">
        <v>41</v>
      </c>
      <c r="C26" s="12" t="s">
        <v>42</v>
      </c>
      <c r="D26" s="12" t="n">
        <v>1</v>
      </c>
    </row>
    <row r="27" customFormat="false" ht="13.8" hidden="false" customHeight="false" outlineLevel="0" collapsed="false">
      <c r="A27" s="1" t="n">
        <v>22</v>
      </c>
      <c r="B27" s="11" t="s">
        <v>43</v>
      </c>
      <c r="C27" s="12" t="s">
        <v>42</v>
      </c>
      <c r="D27" s="12" t="n">
        <v>2</v>
      </c>
    </row>
    <row r="28" customFormat="false" ht="13.8" hidden="false" customHeight="false" outlineLevel="0" collapsed="false">
      <c r="A28" s="1" t="n">
        <v>23</v>
      </c>
      <c r="B28" s="11" t="s">
        <v>44</v>
      </c>
      <c r="C28" s="12" t="s">
        <v>42</v>
      </c>
      <c r="D28" s="12" t="n">
        <v>3</v>
      </c>
    </row>
    <row r="29" customFormat="false" ht="13.8" hidden="false" customHeight="false" outlineLevel="0" collapsed="false">
      <c r="A29" s="1" t="n">
        <v>24</v>
      </c>
      <c r="B29" s="11" t="s">
        <v>45</v>
      </c>
      <c r="C29" s="12" t="s">
        <v>42</v>
      </c>
      <c r="D29" s="12" t="n">
        <v>4</v>
      </c>
    </row>
    <row r="30" customFormat="false" ht="13.8" hidden="false" customHeight="false" outlineLevel="0" collapsed="false">
      <c r="A30" s="1" t="n">
        <v>25</v>
      </c>
      <c r="B30" s="11" t="s">
        <v>46</v>
      </c>
      <c r="C30" s="12" t="s">
        <v>47</v>
      </c>
      <c r="D30" s="12" t="n">
        <v>1</v>
      </c>
    </row>
    <row r="31" customFormat="false" ht="13.8" hidden="false" customHeight="false" outlineLevel="0" collapsed="false">
      <c r="A31" s="1" t="n">
        <v>26</v>
      </c>
      <c r="B31" s="11" t="s">
        <v>48</v>
      </c>
      <c r="C31" s="12" t="s">
        <v>47</v>
      </c>
      <c r="D31" s="12" t="n">
        <v>2</v>
      </c>
    </row>
    <row r="32" customFormat="false" ht="13.8" hidden="false" customHeight="false" outlineLevel="0" collapsed="false">
      <c r="A32" s="1" t="n">
        <v>27</v>
      </c>
      <c r="B32" s="11" t="s">
        <v>49</v>
      </c>
      <c r="C32" s="12" t="s">
        <v>47</v>
      </c>
      <c r="D32" s="12" t="n">
        <v>3</v>
      </c>
    </row>
    <row r="33" customFormat="false" ht="13.8" hidden="false" customHeight="false" outlineLevel="0" collapsed="false">
      <c r="A33" s="1" t="n">
        <v>28</v>
      </c>
      <c r="B33" s="11" t="s">
        <v>50</v>
      </c>
      <c r="C33" s="12" t="s">
        <v>47</v>
      </c>
      <c r="D33" s="12" t="n">
        <v>4</v>
      </c>
    </row>
    <row r="34" customFormat="false" ht="13.8" hidden="false" customHeight="false" outlineLevel="0" collapsed="false">
      <c r="A34" s="1" t="n">
        <v>29</v>
      </c>
      <c r="B34" s="11" t="s">
        <v>51</v>
      </c>
      <c r="C34" s="12" t="s">
        <v>52</v>
      </c>
      <c r="D34" s="12" t="n">
        <v>1</v>
      </c>
    </row>
    <row r="35" customFormat="false" ht="13.8" hidden="false" customHeight="false" outlineLevel="0" collapsed="false">
      <c r="A35" s="1" t="n">
        <v>30</v>
      </c>
      <c r="B35" s="11" t="s">
        <v>53</v>
      </c>
      <c r="C35" s="12" t="s">
        <v>52</v>
      </c>
      <c r="D35" s="12" t="n">
        <v>2</v>
      </c>
    </row>
    <row r="36" customFormat="false" ht="13.8" hidden="false" customHeight="false" outlineLevel="0" collapsed="false">
      <c r="A36" s="1" t="n">
        <v>31</v>
      </c>
      <c r="B36" s="11" t="s">
        <v>54</v>
      </c>
      <c r="C36" s="12" t="s">
        <v>52</v>
      </c>
      <c r="D36" s="12" t="n">
        <v>3</v>
      </c>
    </row>
    <row r="37" customFormat="false" ht="13.8" hidden="false" customHeight="false" outlineLevel="0" collapsed="false">
      <c r="A37" s="1" t="n">
        <v>32</v>
      </c>
      <c r="B37" s="11" t="s">
        <v>55</v>
      </c>
      <c r="C37" s="12" t="s">
        <v>52</v>
      </c>
      <c r="D37" s="12" t="n">
        <v>4</v>
      </c>
    </row>
  </sheetData>
  <mergeCells count="2">
    <mergeCell ref="C1:H1"/>
    <mergeCell ref="C2:H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3.8" zeroHeight="false" outlineLevelRow="0" outlineLevelCol="0"/>
  <cols>
    <col collapsed="false" customWidth="true" hidden="false" outlineLevel="0" max="1" min="1" style="3" width="8.66"/>
    <col collapsed="false" customWidth="true" hidden="false" outlineLevel="0" max="2" min="2" style="3" width="8.23"/>
    <col collapsed="false" customWidth="true" hidden="false" outlineLevel="0" max="3" min="3" style="3" width="4.9"/>
    <col collapsed="false" customWidth="true" hidden="false" outlineLevel="0" max="4" min="4" style="3" width="15.46"/>
    <col collapsed="false" customWidth="true" hidden="false" outlineLevel="0" max="5" min="5" style="3" width="4.9"/>
    <col collapsed="false" customWidth="true" hidden="false" outlineLevel="0" max="6" min="6" style="3" width="15.46"/>
    <col collapsed="false" customWidth="true" hidden="false" outlineLevel="0" max="7" min="7" style="3" width="10.32"/>
    <col collapsed="false" customWidth="true" hidden="false" outlineLevel="0" max="8" min="8" style="3" width="8.66"/>
    <col collapsed="false" customWidth="true" hidden="false" outlineLevel="0" max="9" min="9" style="3" width="9.2"/>
    <col collapsed="false" customWidth="true" hidden="false" outlineLevel="0" max="10" min="10" style="3" width="10.05"/>
    <col collapsed="false" customWidth="false" hidden="false" outlineLevel="0" max="11" min="11" style="3" width="11.57"/>
    <col collapsed="false" customWidth="true" hidden="false" outlineLevel="0" max="12" min="12" style="3" width="11.85"/>
    <col collapsed="false" customWidth="true" hidden="false" outlineLevel="0" max="13" min="13" style="3" width="10.19"/>
    <col collapsed="false" customWidth="true" hidden="false" outlineLevel="0" max="14" min="14" style="3" width="8.66"/>
    <col collapsed="false" customWidth="true" hidden="false" outlineLevel="0" max="15" min="15" style="3" width="9.2"/>
    <col collapsed="false" customWidth="true" hidden="false" outlineLevel="0" max="16" min="16" style="3" width="10.05"/>
    <col collapsed="false" customWidth="true" hidden="false" outlineLevel="0" max="17" min="17" style="3" width="11.71"/>
    <col collapsed="false" customWidth="true" hidden="false" outlineLevel="0" max="18" min="18" style="3" width="11.85"/>
    <col collapsed="false" customWidth="true" hidden="false" outlineLevel="0" max="19" min="19" style="3" width="10.19"/>
    <col collapsed="false" customWidth="false" hidden="false" outlineLevel="0" max="64" min="20" style="3" width="11.52"/>
  </cols>
  <sheetData>
    <row r="1" customFormat="false" ht="14.15" hidden="false" customHeight="false" outlineLevel="0" collapsed="false">
      <c r="A1" s="13" t="s">
        <v>56</v>
      </c>
      <c r="B1" s="13" t="s">
        <v>5</v>
      </c>
      <c r="C1" s="13" t="s">
        <v>57</v>
      </c>
      <c r="D1" s="14" t="s">
        <v>58</v>
      </c>
      <c r="E1" s="13" t="str">
        <f aca="false">IF(AND(D1&lt;&gt;"",F1&lt;&gt;"")," vs ","")</f>
        <v> vs </v>
      </c>
      <c r="F1" s="15" t="s">
        <v>59</v>
      </c>
      <c r="G1" s="13" t="s">
        <v>60</v>
      </c>
      <c r="H1" s="13" t="s">
        <v>61</v>
      </c>
      <c r="I1" s="13" t="s">
        <v>62</v>
      </c>
      <c r="J1" s="13" t="s">
        <v>63</v>
      </c>
      <c r="K1" s="13" t="s">
        <v>64</v>
      </c>
      <c r="L1" s="13" t="s">
        <v>65</v>
      </c>
      <c r="M1" s="13" t="s">
        <v>66</v>
      </c>
      <c r="N1" s="13" t="s">
        <v>67</v>
      </c>
      <c r="O1" s="13" t="s">
        <v>68</v>
      </c>
      <c r="P1" s="13" t="s">
        <v>69</v>
      </c>
      <c r="Q1" s="13" t="s">
        <v>70</v>
      </c>
      <c r="R1" s="13" t="s">
        <v>71</v>
      </c>
      <c r="S1" s="13" t="s">
        <v>72</v>
      </c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</row>
    <row r="2" customFormat="false" ht="14.15" hidden="false" customHeight="false" outlineLevel="0" collapsed="false">
      <c r="A2" s="16" t="n">
        <v>1</v>
      </c>
      <c r="B2" s="17" t="s">
        <v>9</v>
      </c>
      <c r="C2" s="18" t="n">
        <v>12</v>
      </c>
      <c r="D2" s="19" t="str">
        <f aca="false">IF(FIND(B2,"ABCDEFGH",1)&gt;0,INDEX(Parametri!A$6:D$37,MATCH(1,(Parametri!C$6:C$37=B2)*(Parametri!D$6:D$37=INT(C2/10)),0),2)&amp;" ("&amp;INDEX(Parametri!A$6:D$37,MATCH(1,(Parametri!C$6:C$37=B2)*(Parametri!D$6:D$37=INT(C2/10)),0),1)&amp;")","DA SISTEMARE")</f>
        <v>Leoni (1)</v>
      </c>
      <c r="E2" s="18" t="str">
        <f aca="false">IF(AND(D2&lt;&gt;"",F2&lt;&gt;"")," vs ","")</f>
        <v> vs </v>
      </c>
      <c r="F2" s="20" t="str">
        <f aca="false">IF(FIND(B2,"ABCDEFGH",1)&gt;0,INDEX(Parametri!A$6:D$37,MATCH(1,(Parametri!C$6:C$37=B2)*(Parametri!D$6:D$37=C2-10*INT(C2/10)),0),2)&amp;" ("&amp;INDEX(Parametri!A$6:D$37,MATCH(1,(Parametri!C$6:C$37=B2)*(Parametri!D$6:D$37=C2-10*INT(C2/10)),0),1)&amp;")","DA SISTEMARE")</f>
        <v>Pantere (2)</v>
      </c>
      <c r="G2" s="21" t="s">
        <v>73</v>
      </c>
      <c r="H2" s="22" t="n">
        <f aca="false">IF($G2="","",IF(FIND("-",$G2)=0,"",1*(_xlfn.NUMBERVALUE(MID($G2,1,FIND("-",$G2)-1))&gt;_xlfn.NUMBERVALUE(MID($G2,FIND("-",$G2)+1,LEN($G2)-FIND("-",$G2))))))</f>
        <v>1</v>
      </c>
      <c r="I2" s="22" t="n">
        <f aca="false">IF($G2="","",IF(FIND("-",$G2)=0,"",1*NOT($G2="0-20")*(_xlfn.NUMBERVALUE(MID($G2,1,FIND("-",$G2)-1))&lt;_xlfn.NUMBERVALUE(MID($G2,FIND("-",$G2)+1,LEN($G2)-FIND("-",$G2))))))</f>
        <v>0</v>
      </c>
      <c r="J2" s="22" t="n">
        <f aca="false">IF($G2="","",IF(FIND("-",$G2)=0,"",1*($G2="0-20")))</f>
        <v>0</v>
      </c>
      <c r="K2" s="22" t="n">
        <f aca="false">IF($G2="","",IF(FIND("-",$G2)=0,"",_xlfn.NUMBERVALUE(MID($G2,1,FIND("-",$G2)-1))))</f>
        <v>72</v>
      </c>
      <c r="L2" s="22" t="n">
        <f aca="false">IF($G2="","",IF(FIND("-",$G2)=0,"",_xlfn.NUMBERVALUE(MID($G2,FIND("-",$G2)+1,LEN($G2)-FIND("-",$G2)))))</f>
        <v>49</v>
      </c>
      <c r="M2" s="23" t="n">
        <f aca="false">IF($G2="","",IF(FIND("-",$G2)=0,"",_xlfn.NUMBERVALUE(MID($G2,1,FIND("-",$G2)-1))-_xlfn.NUMBERVALUE(MID($G2,FIND("-",$G2)+1,LEN($G2)-FIND("-",$G2)))))</f>
        <v>23</v>
      </c>
      <c r="N2" s="24" t="n">
        <f aca="false">IF($G2="","",IF(FIND("-",$G2)=0,"",1*(_xlfn.NUMBERVALUE(MID($G2,1,FIND("-",$G2)-1))&lt;_xlfn.NUMBERVALUE(MID($G2,FIND("-",$G2)+1,LEN($G2)-FIND("-",$G2))))))</f>
        <v>0</v>
      </c>
      <c r="O2" s="24" t="n">
        <f aca="false">IF($G2="","",IF(FIND("-",$G2)=0,"",1*NOT($G2="20-0")*(_xlfn.NUMBERVALUE(MID($G2,1,FIND("-",$G2)-1))&gt;_xlfn.NUMBERVALUE(MID($G2,FIND("-",$G2)+1,LEN($G2)-FIND("-",$G2))))))</f>
        <v>1</v>
      </c>
      <c r="P2" s="24" t="n">
        <f aca="false">IF($G2="","",IF(FIND("-",$G2)=0,"",1*($G2="20-0")))</f>
        <v>0</v>
      </c>
      <c r="Q2" s="24" t="n">
        <f aca="false">IF($G2="","",IF(FIND("-",$G2)=0,"",_xlfn.NUMBERVALUE(MID($G2,FIND("-",$G2)+1,LEN($G2)-FIND("-",$G2)))))</f>
        <v>49</v>
      </c>
      <c r="R2" s="24" t="n">
        <f aca="false">IF($G2="","",IF(FIND("-",$G2)=0,"",_xlfn.NUMBERVALUE(MID($G2,1,FIND("-",$G2)-1))))</f>
        <v>72</v>
      </c>
      <c r="S2" s="25" t="n">
        <f aca="false">IF($G2="","",IF(FIND("-",$G2)=0,"",-_xlfn.NUMBERVALUE(MID($G2,1,FIND("-",$G2)-1))+_xlfn.NUMBERVALUE(MID($G2,FIND("-",$G2)+1,LEN($G2)-FIND("-",$G2)))))</f>
        <v>-23</v>
      </c>
    </row>
    <row r="3" customFormat="false" ht="14.15" hidden="false" customHeight="false" outlineLevel="0" collapsed="false">
      <c r="A3" s="26" t="n">
        <v>2</v>
      </c>
      <c r="B3" s="27" t="s">
        <v>9</v>
      </c>
      <c r="C3" s="28" t="n">
        <v>13</v>
      </c>
      <c r="D3" s="29" t="str">
        <f aca="false">IF(FIND(B3,"ABCDEFGH",1)&gt;0,INDEX(Parametri!A$6:D$37,MATCH(1,(Parametri!C$6:C$37=B3)*(Parametri!D$6:D$37=INT(C3/10)),0),2)&amp;" ("&amp;INDEX(Parametri!A$6:D$37,MATCH(1,(Parametri!C$6:C$37=B3)*(Parametri!D$6:D$37=INT(C3/10)),0),1)&amp;")","DA SISTEMARE")</f>
        <v>Leoni (1)</v>
      </c>
      <c r="E3" s="28" t="str">
        <f aca="false">IF(AND(D3&lt;&gt;"",F3&lt;&gt;"")," vs ","")</f>
        <v> vs </v>
      </c>
      <c r="F3" s="30" t="str">
        <f aca="false">IF(FIND(B3,"ABCDEFGH",1)&gt;0,INDEX(Parametri!A$6:D$37,MATCH(1,(Parametri!C$6:C$37=B3)*(Parametri!D$6:D$37=C3-10*INT(C3/10)),0),2)&amp;" ("&amp;INDEX(Parametri!A$6:D$37,MATCH(1,(Parametri!C$6:C$37=B3)*(Parametri!D$6:D$37=C3-10*INT(C3/10)),0),1)&amp;")","DA SISTEMARE")</f>
        <v>Tigri (3)</v>
      </c>
      <c r="G3" s="31" t="s">
        <v>74</v>
      </c>
      <c r="H3" s="32" t="n">
        <f aca="false">IF($G3="","",IF(FIND("-",$G3)=0,"",1*(_xlfn.NUMBERVALUE(MID($G3,1,FIND("-",$G3)-1))&gt;_xlfn.NUMBERVALUE(MID($G3,FIND("-",$G3)+1,LEN($G3)-FIND("-",$G3))))))</f>
        <v>1</v>
      </c>
      <c r="I3" s="32" t="n">
        <f aca="false">IF($G3="","",IF(FIND("-",$G3)=0,"",1*NOT($G3="0-20")*(_xlfn.NUMBERVALUE(MID($G3,1,FIND("-",$G3)-1))&lt;_xlfn.NUMBERVALUE(MID($G3,FIND("-",$G3)+1,LEN($G3)-FIND("-",$G3))))))</f>
        <v>0</v>
      </c>
      <c r="J3" s="32" t="n">
        <f aca="false">IF($G3="","",IF(FIND("-",$G3)=0,"",1*($G3="0-20")))</f>
        <v>0</v>
      </c>
      <c r="K3" s="32" t="n">
        <f aca="false">IF($G3="","",IF(FIND("-",$G3)=0,"",_xlfn.NUMBERVALUE(MID($G3,1,FIND("-",$G3)-1))))</f>
        <v>90</v>
      </c>
      <c r="L3" s="32" t="n">
        <f aca="false">IF($G3="","",IF(FIND("-",$G3)=0,"",_xlfn.NUMBERVALUE(MID($G3,FIND("-",$G3)+1,LEN($G3)-FIND("-",$G3)))))</f>
        <v>22</v>
      </c>
      <c r="M3" s="33" t="n">
        <f aca="false">IF($G3="","",IF(FIND("-",$G3)=0,"",_xlfn.NUMBERVALUE(MID($G3,1,FIND("-",$G3)-1))-_xlfn.NUMBERVALUE(MID($G3,FIND("-",$G3)+1,LEN($G3)-FIND("-",$G3)))))</f>
        <v>68</v>
      </c>
      <c r="N3" s="34" t="n">
        <f aca="false">IF($G3="","",IF(FIND("-",$G3)=0,"",1*(_xlfn.NUMBERVALUE(MID($G3,1,FIND("-",$G3)-1))&lt;_xlfn.NUMBERVALUE(MID($G3,FIND("-",$G3)+1,LEN($G3)-FIND("-",$G3))))))</f>
        <v>0</v>
      </c>
      <c r="O3" s="34" t="n">
        <f aca="false">IF($G3="","",IF(FIND("-",$G3)=0,"",1*NOT($G3="20-0")*(_xlfn.NUMBERVALUE(MID($G3,1,FIND("-",$G3)-1))&gt;_xlfn.NUMBERVALUE(MID($G3,FIND("-",$G3)+1,LEN($G3)-FIND("-",$G3))))))</f>
        <v>1</v>
      </c>
      <c r="P3" s="34" t="n">
        <f aca="false">IF($G3="","",IF(FIND("-",$G3)=0,"",1*($G3="20-0")))</f>
        <v>0</v>
      </c>
      <c r="Q3" s="34" t="n">
        <f aca="false">IF($G3="","",IF(FIND("-",$G3)=0,"",_xlfn.NUMBERVALUE(MID($G3,FIND("-",$G3)+1,LEN($G3)-FIND("-",$G3)))))</f>
        <v>22</v>
      </c>
      <c r="R3" s="34" t="n">
        <f aca="false">IF($G3="","",IF(FIND("-",$G3)=0,"",_xlfn.NUMBERVALUE(MID($G3,1,FIND("-",$G3)-1))))</f>
        <v>90</v>
      </c>
      <c r="S3" s="35" t="n">
        <f aca="false">IF($G3="","",IF(FIND("-",$G3)=0,"",-_xlfn.NUMBERVALUE(MID($G3,1,FIND("-",$G3)-1))+_xlfn.NUMBERVALUE(MID($G3,FIND("-",$G3)+1,LEN($G3)-FIND("-",$G3)))))</f>
        <v>-68</v>
      </c>
    </row>
    <row r="4" customFormat="false" ht="14.15" hidden="false" customHeight="false" outlineLevel="0" collapsed="false">
      <c r="A4" s="26" t="n">
        <v>3</v>
      </c>
      <c r="B4" s="27" t="s">
        <v>9</v>
      </c>
      <c r="C4" s="28" t="n">
        <v>14</v>
      </c>
      <c r="D4" s="29" t="str">
        <f aca="false">IF(FIND(B4,"ABCDEFGH",1)&gt;0,INDEX(Parametri!A$6:D$37,MATCH(1,(Parametri!C$6:C$37=B4)*(Parametri!D$6:D$37=INT(C4/10)),0),2)&amp;" ("&amp;INDEX(Parametri!A$6:D$37,MATCH(1,(Parametri!C$6:C$37=B4)*(Parametri!D$6:D$37=INT(C4/10)),0),1)&amp;")","DA SISTEMARE")</f>
        <v>Leoni (1)</v>
      </c>
      <c r="E4" s="28" t="str">
        <f aca="false">IF(AND(D4&lt;&gt;"",F4&lt;&gt;"")," vs ","")</f>
        <v> vs </v>
      </c>
      <c r="F4" s="30" t="str">
        <f aca="false">IF(FIND(B4,"ABCDEFGH",1)&gt;0,INDEX(Parametri!A$6:D$37,MATCH(1,(Parametri!C$6:C$37=B4)*(Parametri!D$6:D$37=C4-10*INT(C4/10)),0),2)&amp;" ("&amp;INDEX(Parametri!A$6:D$37,MATCH(1,(Parametri!C$6:C$37=B4)*(Parametri!D$6:D$37=C4-10*INT(C4/10)),0),1)&amp;")","DA SISTEMARE")</f>
        <v>Ghepardi (4)</v>
      </c>
      <c r="G4" s="31" t="s">
        <v>75</v>
      </c>
      <c r="H4" s="32" t="n">
        <f aca="false">IF($G4="","",IF(FIND("-",$G4)=0,"",1*(_xlfn.NUMBERVALUE(MID($G4,1,FIND("-",$G4)-1))&gt;_xlfn.NUMBERVALUE(MID($G4,FIND("-",$G4)+1,LEN($G4)-FIND("-",$G4))))))</f>
        <v>0</v>
      </c>
      <c r="I4" s="32" t="n">
        <f aca="false">IF($G4="","",IF(FIND("-",$G4)=0,"",1*NOT($G4="0-20")*(_xlfn.NUMBERVALUE(MID($G4,1,FIND("-",$G4)-1))&lt;_xlfn.NUMBERVALUE(MID($G4,FIND("-",$G4)+1,LEN($G4)-FIND("-",$G4))))))</f>
        <v>1</v>
      </c>
      <c r="J4" s="32" t="n">
        <f aca="false">IF($G4="","",IF(FIND("-",$G4)=0,"",1*($G4="0-20")))</f>
        <v>0</v>
      </c>
      <c r="K4" s="32" t="n">
        <f aca="false">IF($G4="","",IF(FIND("-",$G4)=0,"",_xlfn.NUMBERVALUE(MID($G4,1,FIND("-",$G4)-1))))</f>
        <v>25</v>
      </c>
      <c r="L4" s="32" t="n">
        <f aca="false">IF($G4="","",IF(FIND("-",$G4)=0,"",_xlfn.NUMBERVALUE(MID($G4,FIND("-",$G4)+1,LEN($G4)-FIND("-",$G4)))))</f>
        <v>82</v>
      </c>
      <c r="M4" s="33" t="n">
        <f aca="false">IF($G4="","",IF(FIND("-",$G4)=0,"",_xlfn.NUMBERVALUE(MID($G4,1,FIND("-",$G4)-1))-_xlfn.NUMBERVALUE(MID($G4,FIND("-",$G4)+1,LEN($G4)-FIND("-",$G4)))))</f>
        <v>-57</v>
      </c>
      <c r="N4" s="34" t="n">
        <f aca="false">IF($G4="","",IF(FIND("-",$G4)=0,"",1*(_xlfn.NUMBERVALUE(MID($G4,1,FIND("-",$G4)-1))&lt;_xlfn.NUMBERVALUE(MID($G4,FIND("-",$G4)+1,LEN($G4)-FIND("-",$G4))))))</f>
        <v>1</v>
      </c>
      <c r="O4" s="34" t="n">
        <f aca="false">IF($G4="","",IF(FIND("-",$G4)=0,"",1*NOT($G4="20-0")*(_xlfn.NUMBERVALUE(MID($G4,1,FIND("-",$G4)-1))&gt;_xlfn.NUMBERVALUE(MID($G4,FIND("-",$G4)+1,LEN($G4)-FIND("-",$G4))))))</f>
        <v>0</v>
      </c>
      <c r="P4" s="34" t="n">
        <f aca="false">IF($G4="","",IF(FIND("-",$G4)=0,"",1*($G4="20-0")))</f>
        <v>0</v>
      </c>
      <c r="Q4" s="34" t="n">
        <f aca="false">IF($G4="","",IF(FIND("-",$G4)=0,"",_xlfn.NUMBERVALUE(MID($G4,FIND("-",$G4)+1,LEN($G4)-FIND("-",$G4)))))</f>
        <v>82</v>
      </c>
      <c r="R4" s="34" t="n">
        <f aca="false">IF($G4="","",IF(FIND("-",$G4)=0,"",_xlfn.NUMBERVALUE(MID($G4,1,FIND("-",$G4)-1))))</f>
        <v>25</v>
      </c>
      <c r="S4" s="35" t="n">
        <f aca="false">IF($G4="","",IF(FIND("-",$G4)=0,"",-_xlfn.NUMBERVALUE(MID($G4,1,FIND("-",$G4)-1))+_xlfn.NUMBERVALUE(MID($G4,FIND("-",$G4)+1,LEN($G4)-FIND("-",$G4)))))</f>
        <v>57</v>
      </c>
    </row>
    <row r="5" customFormat="false" ht="14.15" hidden="false" customHeight="false" outlineLevel="0" collapsed="false">
      <c r="A5" s="26" t="n">
        <v>4</v>
      </c>
      <c r="B5" s="27" t="s">
        <v>9</v>
      </c>
      <c r="C5" s="28" t="n">
        <v>23</v>
      </c>
      <c r="D5" s="29" t="str">
        <f aca="false">IF(FIND(B5,"ABCDEFGH",1)&gt;0,INDEX(Parametri!A$6:D$37,MATCH(1,(Parametri!C$6:C$37=B5)*(Parametri!D$6:D$37=INT(C5/10)),0),2)&amp;" ("&amp;INDEX(Parametri!A$6:D$37,MATCH(1,(Parametri!C$6:C$37=B5)*(Parametri!D$6:D$37=INT(C5/10)),0),1)&amp;")","DA SISTEMARE")</f>
        <v>Pantere (2)</v>
      </c>
      <c r="E5" s="28" t="str">
        <f aca="false">IF(AND(D5&lt;&gt;"",F5&lt;&gt;"")," vs ","")</f>
        <v> vs </v>
      </c>
      <c r="F5" s="30" t="str">
        <f aca="false">IF(FIND(B5,"ABCDEFGH",1)&gt;0,INDEX(Parametri!A$6:D$37,MATCH(1,(Parametri!C$6:C$37=B5)*(Parametri!D$6:D$37=C5-10*INT(C5/10)),0),2)&amp;" ("&amp;INDEX(Parametri!A$6:D$37,MATCH(1,(Parametri!C$6:C$37=B5)*(Parametri!D$6:D$37=C5-10*INT(C5/10)),0),1)&amp;")","DA SISTEMARE")</f>
        <v>Tigri (3)</v>
      </c>
      <c r="G5" s="31" t="s">
        <v>76</v>
      </c>
      <c r="H5" s="32" t="n">
        <f aca="false">IF($G5="","",IF(FIND("-",$G5)=0,"",1*(_xlfn.NUMBERVALUE(MID($G5,1,FIND("-",$G5)-1))&gt;_xlfn.NUMBERVALUE(MID($G5,FIND("-",$G5)+1,LEN($G5)-FIND("-",$G5))))))</f>
        <v>1</v>
      </c>
      <c r="I5" s="32" t="n">
        <f aca="false">IF($G5="","",IF(FIND("-",$G5)=0,"",1*NOT($G5="0-20")*(_xlfn.NUMBERVALUE(MID($G5,1,FIND("-",$G5)-1))&lt;_xlfn.NUMBERVALUE(MID($G5,FIND("-",$G5)+1,LEN($G5)-FIND("-",$G5))))))</f>
        <v>0</v>
      </c>
      <c r="J5" s="32" t="n">
        <f aca="false">IF($G5="","",IF(FIND("-",$G5)=0,"",1*($G5="0-20")))</f>
        <v>0</v>
      </c>
      <c r="K5" s="32" t="n">
        <f aca="false">IF($G5="","",IF(FIND("-",$G5)=0,"",_xlfn.NUMBERVALUE(MID($G5,1,FIND("-",$G5)-1))))</f>
        <v>93</v>
      </c>
      <c r="L5" s="32" t="n">
        <f aca="false">IF($G5="","",IF(FIND("-",$G5)=0,"",_xlfn.NUMBERVALUE(MID($G5,FIND("-",$G5)+1,LEN($G5)-FIND("-",$G5)))))</f>
        <v>30</v>
      </c>
      <c r="M5" s="33" t="n">
        <f aca="false">IF($G5="","",IF(FIND("-",$G5)=0,"",_xlfn.NUMBERVALUE(MID($G5,1,FIND("-",$G5)-1))-_xlfn.NUMBERVALUE(MID($G5,FIND("-",$G5)+1,LEN($G5)-FIND("-",$G5)))))</f>
        <v>63</v>
      </c>
      <c r="N5" s="34" t="n">
        <f aca="false">IF($G5="","",IF(FIND("-",$G5)=0,"",1*(_xlfn.NUMBERVALUE(MID($G5,1,FIND("-",$G5)-1))&lt;_xlfn.NUMBERVALUE(MID($G5,FIND("-",$G5)+1,LEN($G5)-FIND("-",$G5))))))</f>
        <v>0</v>
      </c>
      <c r="O5" s="34" t="n">
        <f aca="false">IF($G5="","",IF(FIND("-",$G5)=0,"",1*NOT($G5="20-0")*(_xlfn.NUMBERVALUE(MID($G5,1,FIND("-",$G5)-1))&gt;_xlfn.NUMBERVALUE(MID($G5,FIND("-",$G5)+1,LEN($G5)-FIND("-",$G5))))))</f>
        <v>1</v>
      </c>
      <c r="P5" s="34" t="n">
        <f aca="false">IF($G5="","",IF(FIND("-",$G5)=0,"",1*($G5="20-0")))</f>
        <v>0</v>
      </c>
      <c r="Q5" s="34" t="n">
        <f aca="false">IF($G5="","",IF(FIND("-",$G5)=0,"",_xlfn.NUMBERVALUE(MID($G5,FIND("-",$G5)+1,LEN($G5)-FIND("-",$G5)))))</f>
        <v>30</v>
      </c>
      <c r="R5" s="34" t="n">
        <f aca="false">IF($G5="","",IF(FIND("-",$G5)=0,"",_xlfn.NUMBERVALUE(MID($G5,1,FIND("-",$G5)-1))))</f>
        <v>93</v>
      </c>
      <c r="S5" s="35" t="n">
        <f aca="false">IF($G5="","",IF(FIND("-",$G5)=0,"",-_xlfn.NUMBERVALUE(MID($G5,1,FIND("-",$G5)-1))+_xlfn.NUMBERVALUE(MID($G5,FIND("-",$G5)+1,LEN($G5)-FIND("-",$G5)))))</f>
        <v>-63</v>
      </c>
    </row>
    <row r="6" customFormat="false" ht="14.15" hidden="false" customHeight="false" outlineLevel="0" collapsed="false">
      <c r="A6" s="26" t="n">
        <v>5</v>
      </c>
      <c r="B6" s="27" t="s">
        <v>9</v>
      </c>
      <c r="C6" s="28" t="n">
        <v>24</v>
      </c>
      <c r="D6" s="29" t="str">
        <f aca="false">IF(FIND(B6,"ABCDEFGH",1)&gt;0,INDEX(Parametri!A$6:D$37,MATCH(1,(Parametri!C$6:C$37=B6)*(Parametri!D$6:D$37=INT(C6/10)),0),2)&amp;" ("&amp;INDEX(Parametri!A$6:D$37,MATCH(1,(Parametri!C$6:C$37=B6)*(Parametri!D$6:D$37=INT(C6/10)),0),1)&amp;")","DA SISTEMARE")</f>
        <v>Pantere (2)</v>
      </c>
      <c r="E6" s="28" t="str">
        <f aca="false">IF(AND(D6&lt;&gt;"",F6&lt;&gt;"")," vs ","")</f>
        <v> vs </v>
      </c>
      <c r="F6" s="30" t="str">
        <f aca="false">IF(FIND(B6,"ABCDEFGH",1)&gt;0,INDEX(Parametri!A$6:D$37,MATCH(1,(Parametri!C$6:C$37=B6)*(Parametri!D$6:D$37=C6-10*INT(C6/10)),0),2)&amp;" ("&amp;INDEX(Parametri!A$6:D$37,MATCH(1,(Parametri!C$6:C$37=B6)*(Parametri!D$6:D$37=C6-10*INT(C6/10)),0),1)&amp;")","DA SISTEMARE")</f>
        <v>Ghepardi (4)</v>
      </c>
      <c r="G6" s="31" t="s">
        <v>77</v>
      </c>
      <c r="H6" s="32" t="n">
        <f aca="false">IF($G6="","",IF(FIND("-",$G6)=0,"",1*(_xlfn.NUMBERVALUE(MID($G6,1,FIND("-",$G6)-1))&gt;_xlfn.NUMBERVALUE(MID($G6,FIND("-",$G6)+1,LEN($G6)-FIND("-",$G6))))))</f>
        <v>1</v>
      </c>
      <c r="I6" s="32" t="n">
        <f aca="false">IF($G6="","",IF(FIND("-",$G6)=0,"",1*NOT($G6="0-20")*(_xlfn.NUMBERVALUE(MID($G6,1,FIND("-",$G6)-1))&lt;_xlfn.NUMBERVALUE(MID($G6,FIND("-",$G6)+1,LEN($G6)-FIND("-",$G6))))))</f>
        <v>0</v>
      </c>
      <c r="J6" s="32" t="n">
        <f aca="false">IF($G6="","",IF(FIND("-",$G6)=0,"",1*($G6="0-20")))</f>
        <v>0</v>
      </c>
      <c r="K6" s="32" t="n">
        <f aca="false">IF($G6="","",IF(FIND("-",$G6)=0,"",_xlfn.NUMBERVALUE(MID($G6,1,FIND("-",$G6)-1))))</f>
        <v>57</v>
      </c>
      <c r="L6" s="32" t="n">
        <f aca="false">IF($G6="","",IF(FIND("-",$G6)=0,"",_xlfn.NUMBERVALUE(MID($G6,FIND("-",$G6)+1,LEN($G6)-FIND("-",$G6)))))</f>
        <v>21</v>
      </c>
      <c r="M6" s="33" t="n">
        <f aca="false">IF($G6="","",IF(FIND("-",$G6)=0,"",_xlfn.NUMBERVALUE(MID($G6,1,FIND("-",$G6)-1))-_xlfn.NUMBERVALUE(MID($G6,FIND("-",$G6)+1,LEN($G6)-FIND("-",$G6)))))</f>
        <v>36</v>
      </c>
      <c r="N6" s="34" t="n">
        <f aca="false">IF($G6="","",IF(FIND("-",$G6)=0,"",1*(_xlfn.NUMBERVALUE(MID($G6,1,FIND("-",$G6)-1))&lt;_xlfn.NUMBERVALUE(MID($G6,FIND("-",$G6)+1,LEN($G6)-FIND("-",$G6))))))</f>
        <v>0</v>
      </c>
      <c r="O6" s="34" t="n">
        <f aca="false">IF($G6="","",IF(FIND("-",$G6)=0,"",1*NOT($G6="20-0")*(_xlfn.NUMBERVALUE(MID($G6,1,FIND("-",$G6)-1))&gt;_xlfn.NUMBERVALUE(MID($G6,FIND("-",$G6)+1,LEN($G6)-FIND("-",$G6))))))</f>
        <v>1</v>
      </c>
      <c r="P6" s="34" t="n">
        <f aca="false">IF($G6="","",IF(FIND("-",$G6)=0,"",1*($G6="20-0")))</f>
        <v>0</v>
      </c>
      <c r="Q6" s="34" t="n">
        <f aca="false">IF($G6="","",IF(FIND("-",$G6)=0,"",_xlfn.NUMBERVALUE(MID($G6,FIND("-",$G6)+1,LEN($G6)-FIND("-",$G6)))))</f>
        <v>21</v>
      </c>
      <c r="R6" s="34" t="n">
        <f aca="false">IF($G6="","",IF(FIND("-",$G6)=0,"",_xlfn.NUMBERVALUE(MID($G6,1,FIND("-",$G6)-1))))</f>
        <v>57</v>
      </c>
      <c r="S6" s="35" t="n">
        <f aca="false">IF($G6="","",IF(FIND("-",$G6)=0,"",-_xlfn.NUMBERVALUE(MID($G6,1,FIND("-",$G6)-1))+_xlfn.NUMBERVALUE(MID($G6,FIND("-",$G6)+1,LEN($G6)-FIND("-",$G6)))))</f>
        <v>-36</v>
      </c>
    </row>
    <row r="7" customFormat="false" ht="14.15" hidden="false" customHeight="false" outlineLevel="0" collapsed="false">
      <c r="A7" s="36" t="n">
        <v>6</v>
      </c>
      <c r="B7" s="37" t="s">
        <v>9</v>
      </c>
      <c r="C7" s="38" t="n">
        <v>34</v>
      </c>
      <c r="D7" s="39" t="str">
        <f aca="false">IF(FIND(B7,"ABCDEFGH",1)&gt;0,INDEX(Parametri!A$6:D$37,MATCH(1,(Parametri!C$6:C$37=B7)*(Parametri!D$6:D$37=INT(C7/10)),0),2)&amp;" ("&amp;INDEX(Parametri!A$6:D$37,MATCH(1,(Parametri!C$6:C$37=B7)*(Parametri!D$6:D$37=INT(C7/10)),0),1)&amp;")","DA SISTEMARE")</f>
        <v>Tigri (3)</v>
      </c>
      <c r="E7" s="38" t="str">
        <f aca="false">IF(AND(D7&lt;&gt;"",F7&lt;&gt;"")," vs ","")</f>
        <v> vs </v>
      </c>
      <c r="F7" s="40" t="str">
        <f aca="false">IF(FIND(B7,"ABCDEFGH",1)&gt;0,INDEX(Parametri!A$6:D$37,MATCH(1,(Parametri!C$6:C$37=B7)*(Parametri!D$6:D$37=C7-10*INT(C7/10)),0),2)&amp;" ("&amp;INDEX(Parametri!A$6:D$37,MATCH(1,(Parametri!C$6:C$37=B7)*(Parametri!D$6:D$37=C7-10*INT(C7/10)),0),1)&amp;")","DA SISTEMARE")</f>
        <v>Ghepardi (4)</v>
      </c>
      <c r="G7" s="41" t="s">
        <v>78</v>
      </c>
      <c r="H7" s="42" t="n">
        <f aca="false">IF($G7="","",IF(FIND("-",$G7)=0,"",1*(_xlfn.NUMBERVALUE(MID($G7,1,FIND("-",$G7)-1))&gt;_xlfn.NUMBERVALUE(MID($G7,FIND("-",$G7)+1,LEN($G7)-FIND("-",$G7))))))</f>
        <v>1</v>
      </c>
      <c r="I7" s="42" t="n">
        <f aca="false">IF($G7="","",IF(FIND("-",$G7)=0,"",1*NOT($G7="0-20")*(_xlfn.NUMBERVALUE(MID($G7,1,FIND("-",$G7)-1))&lt;_xlfn.NUMBERVALUE(MID($G7,FIND("-",$G7)+1,LEN($G7)-FIND("-",$G7))))))</f>
        <v>0</v>
      </c>
      <c r="J7" s="42" t="n">
        <f aca="false">IF($G7="","",IF(FIND("-",$G7)=0,"",1*($G7="0-20")))</f>
        <v>0</v>
      </c>
      <c r="K7" s="42" t="n">
        <f aca="false">IF($G7="","",IF(FIND("-",$G7)=0,"",_xlfn.NUMBERVALUE(MID($G7,1,FIND("-",$G7)-1))))</f>
        <v>79</v>
      </c>
      <c r="L7" s="42" t="n">
        <f aca="false">IF($G7="","",IF(FIND("-",$G7)=0,"",_xlfn.NUMBERVALUE(MID($G7,FIND("-",$G7)+1,LEN($G7)-FIND("-",$G7)))))</f>
        <v>48</v>
      </c>
      <c r="M7" s="43" t="n">
        <f aca="false">IF($G7="","",IF(FIND("-",$G7)=0,"",_xlfn.NUMBERVALUE(MID($G7,1,FIND("-",$G7)-1))-_xlfn.NUMBERVALUE(MID($G7,FIND("-",$G7)+1,LEN($G7)-FIND("-",$G7)))))</f>
        <v>31</v>
      </c>
      <c r="N7" s="44" t="n">
        <f aca="false">IF($G7="","",IF(FIND("-",$G7)=0,"",1*(_xlfn.NUMBERVALUE(MID($G7,1,FIND("-",$G7)-1))&lt;_xlfn.NUMBERVALUE(MID($G7,FIND("-",$G7)+1,LEN($G7)-FIND("-",$G7))))))</f>
        <v>0</v>
      </c>
      <c r="O7" s="44" t="n">
        <f aca="false">IF($G7="","",IF(FIND("-",$G7)=0,"",1*NOT($G7="20-0")*(_xlfn.NUMBERVALUE(MID($G7,1,FIND("-",$G7)-1))&gt;_xlfn.NUMBERVALUE(MID($G7,FIND("-",$G7)+1,LEN($G7)-FIND("-",$G7))))))</f>
        <v>1</v>
      </c>
      <c r="P7" s="44" t="n">
        <f aca="false">IF($G7="","",IF(FIND("-",$G7)=0,"",1*($G7="20-0")))</f>
        <v>0</v>
      </c>
      <c r="Q7" s="44" t="n">
        <f aca="false">IF($G7="","",IF(FIND("-",$G7)=0,"",_xlfn.NUMBERVALUE(MID($G7,FIND("-",$G7)+1,LEN($G7)-FIND("-",$G7)))))</f>
        <v>48</v>
      </c>
      <c r="R7" s="44" t="n">
        <f aca="false">IF($G7="","",IF(FIND("-",$G7)=0,"",_xlfn.NUMBERVALUE(MID($G7,1,FIND("-",$G7)-1))))</f>
        <v>79</v>
      </c>
      <c r="S7" s="45" t="n">
        <f aca="false">IF($G7="","",IF(FIND("-",$G7)=0,"",-_xlfn.NUMBERVALUE(MID($G7,1,FIND("-",$G7)-1))+_xlfn.NUMBERVALUE(MID($G7,FIND("-",$G7)+1,LEN($G7)-FIND("-",$G7)))))</f>
        <v>-31</v>
      </c>
    </row>
    <row r="8" customFormat="false" ht="14.15" hidden="false" customHeight="false" outlineLevel="0" collapsed="false">
      <c r="A8" s="16" t="n">
        <v>7</v>
      </c>
      <c r="B8" s="46" t="s">
        <v>18</v>
      </c>
      <c r="C8" s="18" t="n">
        <v>12</v>
      </c>
      <c r="D8" s="19" t="str">
        <f aca="false">IF(FIND(B8,"ABCDEFGH",1)&gt;0,INDEX(Parametri!A$6:D$37,MATCH(1,(Parametri!C$6:C$37=B8)*(Parametri!D$6:D$37=INT(C8/10)),0),2)&amp;" ("&amp;INDEX(Parametri!A$6:D$37,MATCH(1,(Parametri!C$6:C$37=B8)*(Parametri!D$6:D$37=INT(C8/10)),0),1)&amp;")","DA SISTEMARE")</f>
        <v>Giaguari (5)</v>
      </c>
      <c r="E8" s="18" t="str">
        <f aca="false">IF(AND(D8&lt;&gt;"",F8&lt;&gt;"")," vs ","")</f>
        <v> vs </v>
      </c>
      <c r="F8" s="20" t="str">
        <f aca="false">IF(FIND(B8,"ABCDEFGH",1)&gt;0,INDEX(Parametri!A$6:D$37,MATCH(1,(Parametri!C$6:C$37=B8)*(Parametri!D$6:D$37=C8-10*INT(C8/10)),0),2)&amp;" ("&amp;INDEX(Parametri!A$6:D$37,MATCH(1,(Parametri!C$6:C$37=B8)*(Parametri!D$6:D$37=C8-10*INT(C8/10)),0),1)&amp;")","DA SISTEMARE")</f>
        <v>Puma (6)</v>
      </c>
      <c r="G8" s="21" t="s">
        <v>79</v>
      </c>
      <c r="H8" s="22" t="n">
        <f aca="false">IF($G8="","",IF(FIND("-",$G8)=0,"",1*(_xlfn.NUMBERVALUE(MID($G8,1,FIND("-",$G8)-1))&gt;_xlfn.NUMBERVALUE(MID($G8,FIND("-",$G8)+1,LEN($G8)-FIND("-",$G8))))))</f>
        <v>0</v>
      </c>
      <c r="I8" s="22" t="n">
        <f aca="false">IF($G8="","",IF(FIND("-",$G8)=0,"",1*NOT($G8="0-20")*(_xlfn.NUMBERVALUE(MID($G8,1,FIND("-",$G8)-1))&lt;_xlfn.NUMBERVALUE(MID($G8,FIND("-",$G8)+1,LEN($G8)-FIND("-",$G8))))))</f>
        <v>1</v>
      </c>
      <c r="J8" s="22" t="n">
        <f aca="false">IF($G8="","",IF(FIND("-",$G8)=0,"",1*($G8="0-20")))</f>
        <v>0</v>
      </c>
      <c r="K8" s="22" t="n">
        <f aca="false">IF($G8="","",IF(FIND("-",$G8)=0,"",_xlfn.NUMBERVALUE(MID($G8,1,FIND("-",$G8)-1))))</f>
        <v>51</v>
      </c>
      <c r="L8" s="22" t="n">
        <f aca="false">IF($G8="","",IF(FIND("-",$G8)=0,"",_xlfn.NUMBERVALUE(MID($G8,FIND("-",$G8)+1,LEN($G8)-FIND("-",$G8)))))</f>
        <v>67</v>
      </c>
      <c r="M8" s="23" t="n">
        <f aca="false">IF($G8="","",IF(FIND("-",$G8)=0,"",_xlfn.NUMBERVALUE(MID($G8,1,FIND("-",$G8)-1))-_xlfn.NUMBERVALUE(MID($G8,FIND("-",$G8)+1,LEN($G8)-FIND("-",$G8)))))</f>
        <v>-16</v>
      </c>
      <c r="N8" s="24" t="n">
        <f aca="false">IF($G8="","",IF(FIND("-",$G8)=0,"",1*(_xlfn.NUMBERVALUE(MID($G8,1,FIND("-",$G8)-1))&lt;_xlfn.NUMBERVALUE(MID($G8,FIND("-",$G8)+1,LEN($G8)-FIND("-",$G8))))))</f>
        <v>1</v>
      </c>
      <c r="O8" s="24" t="n">
        <f aca="false">IF($G8="","",IF(FIND("-",$G8)=0,"",1*NOT($G8="20-0")*(_xlfn.NUMBERVALUE(MID($G8,1,FIND("-",$G8)-1))&gt;_xlfn.NUMBERVALUE(MID($G8,FIND("-",$G8)+1,LEN($G8)-FIND("-",$G8))))))</f>
        <v>0</v>
      </c>
      <c r="P8" s="24" t="n">
        <f aca="false">IF($G8="","",IF(FIND("-",$G8)=0,"",1*($G8="20-0")))</f>
        <v>0</v>
      </c>
      <c r="Q8" s="24" t="n">
        <f aca="false">IF($G8="","",IF(FIND("-",$G8)=0,"",_xlfn.NUMBERVALUE(MID($G8,FIND("-",$G8)+1,LEN($G8)-FIND("-",$G8)))))</f>
        <v>67</v>
      </c>
      <c r="R8" s="24" t="n">
        <f aca="false">IF($G8="","",IF(FIND("-",$G8)=0,"",_xlfn.NUMBERVALUE(MID($G8,1,FIND("-",$G8)-1))))</f>
        <v>51</v>
      </c>
      <c r="S8" s="25" t="n">
        <f aca="false">IF($G8="","",IF(FIND("-",$G8)=0,"",-_xlfn.NUMBERVALUE(MID($G8,1,FIND("-",$G8)-1))+_xlfn.NUMBERVALUE(MID($G8,FIND("-",$G8)+1,LEN($G8)-FIND("-",$G8)))))</f>
        <v>16</v>
      </c>
    </row>
    <row r="9" customFormat="false" ht="14.15" hidden="false" customHeight="false" outlineLevel="0" collapsed="false">
      <c r="A9" s="26" t="n">
        <v>8</v>
      </c>
      <c r="B9" s="47" t="s">
        <v>18</v>
      </c>
      <c r="C9" s="28" t="n">
        <v>13</v>
      </c>
      <c r="D9" s="29" t="str">
        <f aca="false">IF(FIND(B9,"ABCDEFGH",1)&gt;0,INDEX(Parametri!A$6:D$37,MATCH(1,(Parametri!C$6:C$37=B9)*(Parametri!D$6:D$37=INT(C9/10)),0),2)&amp;" ("&amp;INDEX(Parametri!A$6:D$37,MATCH(1,(Parametri!C$6:C$37=B9)*(Parametri!D$6:D$37=INT(C9/10)),0),1)&amp;")","DA SISTEMARE")</f>
        <v>Giaguari (5)</v>
      </c>
      <c r="E9" s="28" t="str">
        <f aca="false">IF(AND(D9&lt;&gt;"",F9&lt;&gt;"")," vs ","")</f>
        <v> vs </v>
      </c>
      <c r="F9" s="30" t="str">
        <f aca="false">IF(FIND(B9,"ABCDEFGH",1)&gt;0,INDEX(Parametri!A$6:D$37,MATCH(1,(Parametri!C$6:C$37=B9)*(Parametri!D$6:D$37=C9-10*INT(C9/10)),0),2)&amp;" ("&amp;INDEX(Parametri!A$6:D$37,MATCH(1,(Parametri!C$6:C$37=B9)*(Parametri!D$6:D$37=C9-10*INT(C9/10)),0),1)&amp;")","DA SISTEMARE")</f>
        <v>Linci (7)</v>
      </c>
      <c r="G9" s="31" t="s">
        <v>80</v>
      </c>
      <c r="H9" s="32" t="n">
        <f aca="false">IF($G9="","",IF(FIND("-",$G9)=0,"",1*(_xlfn.NUMBERVALUE(MID($G9,1,FIND("-",$G9)-1))&gt;_xlfn.NUMBERVALUE(MID($G9,FIND("-",$G9)+1,LEN($G9)-FIND("-",$G9))))))</f>
        <v>0</v>
      </c>
      <c r="I9" s="32" t="n">
        <f aca="false">IF($G9="","",IF(FIND("-",$G9)=0,"",1*NOT($G9="0-20")*(_xlfn.NUMBERVALUE(MID($G9,1,FIND("-",$G9)-1))&lt;_xlfn.NUMBERVALUE(MID($G9,FIND("-",$G9)+1,LEN($G9)-FIND("-",$G9))))))</f>
        <v>1</v>
      </c>
      <c r="J9" s="32" t="n">
        <f aca="false">IF($G9="","",IF(FIND("-",$G9)=0,"",1*($G9="0-20")))</f>
        <v>0</v>
      </c>
      <c r="K9" s="32" t="n">
        <f aca="false">IF($G9="","",IF(FIND("-",$G9)=0,"",_xlfn.NUMBERVALUE(MID($G9,1,FIND("-",$G9)-1))))</f>
        <v>47</v>
      </c>
      <c r="L9" s="32" t="n">
        <f aca="false">IF($G9="","",IF(FIND("-",$G9)=0,"",_xlfn.NUMBERVALUE(MID($G9,FIND("-",$G9)+1,LEN($G9)-FIND("-",$G9)))))</f>
        <v>56</v>
      </c>
      <c r="M9" s="33" t="n">
        <f aca="false">IF($G9="","",IF(FIND("-",$G9)=0,"",_xlfn.NUMBERVALUE(MID($G9,1,FIND("-",$G9)-1))-_xlfn.NUMBERVALUE(MID($G9,FIND("-",$G9)+1,LEN($G9)-FIND("-",$G9)))))</f>
        <v>-9</v>
      </c>
      <c r="N9" s="34" t="n">
        <f aca="false">IF($G9="","",IF(FIND("-",$G9)=0,"",1*(_xlfn.NUMBERVALUE(MID($G9,1,FIND("-",$G9)-1))&lt;_xlfn.NUMBERVALUE(MID($G9,FIND("-",$G9)+1,LEN($G9)-FIND("-",$G9))))))</f>
        <v>1</v>
      </c>
      <c r="O9" s="34" t="n">
        <f aca="false">IF($G9="","",IF(FIND("-",$G9)=0,"",1*NOT($G9="20-0")*(_xlfn.NUMBERVALUE(MID($G9,1,FIND("-",$G9)-1))&gt;_xlfn.NUMBERVALUE(MID($G9,FIND("-",$G9)+1,LEN($G9)-FIND("-",$G9))))))</f>
        <v>0</v>
      </c>
      <c r="P9" s="34" t="n">
        <f aca="false">IF($G9="","",IF(FIND("-",$G9)=0,"",1*($G9="20-0")))</f>
        <v>0</v>
      </c>
      <c r="Q9" s="34" t="n">
        <f aca="false">IF($G9="","",IF(FIND("-",$G9)=0,"",_xlfn.NUMBERVALUE(MID($G9,FIND("-",$G9)+1,LEN($G9)-FIND("-",$G9)))))</f>
        <v>56</v>
      </c>
      <c r="R9" s="34" t="n">
        <f aca="false">IF($G9="","",IF(FIND("-",$G9)=0,"",_xlfn.NUMBERVALUE(MID($G9,1,FIND("-",$G9)-1))))</f>
        <v>47</v>
      </c>
      <c r="S9" s="35" t="n">
        <f aca="false">IF($G9="","",IF(FIND("-",$G9)=0,"",-_xlfn.NUMBERVALUE(MID($G9,1,FIND("-",$G9)-1))+_xlfn.NUMBERVALUE(MID($G9,FIND("-",$G9)+1,LEN($G9)-FIND("-",$G9)))))</f>
        <v>9</v>
      </c>
    </row>
    <row r="10" customFormat="false" ht="14.15" hidden="false" customHeight="false" outlineLevel="0" collapsed="false">
      <c r="A10" s="26" t="n">
        <v>9</v>
      </c>
      <c r="B10" s="47" t="s">
        <v>18</v>
      </c>
      <c r="C10" s="28" t="n">
        <v>14</v>
      </c>
      <c r="D10" s="29" t="str">
        <f aca="false">IF(FIND(B10,"ABCDEFGH",1)&gt;0,INDEX(Parametri!A$6:D$37,MATCH(1,(Parametri!C$6:C$37=B10)*(Parametri!D$6:D$37=INT(C10/10)),0),2)&amp;" ("&amp;INDEX(Parametri!A$6:D$37,MATCH(1,(Parametri!C$6:C$37=B10)*(Parametri!D$6:D$37=INT(C10/10)),0),1)&amp;")","DA SISTEMARE")</f>
        <v>Giaguari (5)</v>
      </c>
      <c r="E10" s="28" t="str">
        <f aca="false">IF(AND(D10&lt;&gt;"",F10&lt;&gt;"")," vs ","")</f>
        <v> vs </v>
      </c>
      <c r="F10" s="30" t="str">
        <f aca="false">IF(FIND(B10,"ABCDEFGH",1)&gt;0,INDEX(Parametri!A$6:D$37,MATCH(1,(Parametri!C$6:C$37=B10)*(Parametri!D$6:D$37=C10-10*INT(C10/10)),0),2)&amp;" ("&amp;INDEX(Parametri!A$6:D$37,MATCH(1,(Parametri!C$6:C$37=B10)*(Parametri!D$6:D$37=C10-10*INT(C10/10)),0),1)&amp;")","DA SISTEMARE")</f>
        <v>Serval (8)</v>
      </c>
      <c r="G10" s="31" t="s">
        <v>81</v>
      </c>
      <c r="H10" s="32" t="n">
        <f aca="false">IF($G10="","",IF(FIND("-",$G10)=0,"",1*(_xlfn.NUMBERVALUE(MID($G10,1,FIND("-",$G10)-1))&gt;_xlfn.NUMBERVALUE(MID($G10,FIND("-",$G10)+1,LEN($G10)-FIND("-",$G10))))))</f>
        <v>0</v>
      </c>
      <c r="I10" s="32" t="n">
        <f aca="false">IF($G10="","",IF(FIND("-",$G10)=0,"",1*NOT($G10="0-20")*(_xlfn.NUMBERVALUE(MID($G10,1,FIND("-",$G10)-1))&lt;_xlfn.NUMBERVALUE(MID($G10,FIND("-",$G10)+1,LEN($G10)-FIND("-",$G10))))))</f>
        <v>1</v>
      </c>
      <c r="J10" s="32" t="n">
        <f aca="false">IF($G10="","",IF(FIND("-",$G10)=0,"",1*($G10="0-20")))</f>
        <v>0</v>
      </c>
      <c r="K10" s="32" t="n">
        <f aca="false">IF($G10="","",IF(FIND("-",$G10)=0,"",_xlfn.NUMBERVALUE(MID($G10,1,FIND("-",$G10)-1))))</f>
        <v>76</v>
      </c>
      <c r="L10" s="32" t="n">
        <f aca="false">IF($G10="","",IF(FIND("-",$G10)=0,"",_xlfn.NUMBERVALUE(MID($G10,FIND("-",$G10)+1,LEN($G10)-FIND("-",$G10)))))</f>
        <v>94</v>
      </c>
      <c r="M10" s="33" t="n">
        <f aca="false">IF($G10="","",IF(FIND("-",$G10)=0,"",_xlfn.NUMBERVALUE(MID($G10,1,FIND("-",$G10)-1))-_xlfn.NUMBERVALUE(MID($G10,FIND("-",$G10)+1,LEN($G10)-FIND("-",$G10)))))</f>
        <v>-18</v>
      </c>
      <c r="N10" s="34" t="n">
        <f aca="false">IF($G10="","",IF(FIND("-",$G10)=0,"",1*(_xlfn.NUMBERVALUE(MID($G10,1,FIND("-",$G10)-1))&lt;_xlfn.NUMBERVALUE(MID($G10,FIND("-",$G10)+1,LEN($G10)-FIND("-",$G10))))))</f>
        <v>1</v>
      </c>
      <c r="O10" s="34" t="n">
        <f aca="false">IF($G10="","",IF(FIND("-",$G10)=0,"",1*NOT($G10="20-0")*(_xlfn.NUMBERVALUE(MID($G10,1,FIND("-",$G10)-1))&gt;_xlfn.NUMBERVALUE(MID($G10,FIND("-",$G10)+1,LEN($G10)-FIND("-",$G10))))))</f>
        <v>0</v>
      </c>
      <c r="P10" s="34" t="n">
        <f aca="false">IF($G10="","",IF(FIND("-",$G10)=0,"",1*($G10="20-0")))</f>
        <v>0</v>
      </c>
      <c r="Q10" s="34" t="n">
        <f aca="false">IF($G10="","",IF(FIND("-",$G10)=0,"",_xlfn.NUMBERVALUE(MID($G10,FIND("-",$G10)+1,LEN($G10)-FIND("-",$G10)))))</f>
        <v>94</v>
      </c>
      <c r="R10" s="34" t="n">
        <f aca="false">IF($G10="","",IF(FIND("-",$G10)=0,"",_xlfn.NUMBERVALUE(MID($G10,1,FIND("-",$G10)-1))))</f>
        <v>76</v>
      </c>
      <c r="S10" s="35" t="n">
        <f aca="false">IF($G10="","",IF(FIND("-",$G10)=0,"",-_xlfn.NUMBERVALUE(MID($G10,1,FIND("-",$G10)-1))+_xlfn.NUMBERVALUE(MID($G10,FIND("-",$G10)+1,LEN($G10)-FIND("-",$G10)))))</f>
        <v>18</v>
      </c>
    </row>
    <row r="11" customFormat="false" ht="14.15" hidden="false" customHeight="false" outlineLevel="0" collapsed="false">
      <c r="A11" s="26" t="n">
        <v>10</v>
      </c>
      <c r="B11" s="47" t="s">
        <v>18</v>
      </c>
      <c r="C11" s="28" t="n">
        <v>23</v>
      </c>
      <c r="D11" s="29" t="str">
        <f aca="false">IF(FIND(B11,"ABCDEFGH",1)&gt;0,INDEX(Parametri!A$6:D$37,MATCH(1,(Parametri!C$6:C$37=B11)*(Parametri!D$6:D$37=INT(C11/10)),0),2)&amp;" ("&amp;INDEX(Parametri!A$6:D$37,MATCH(1,(Parametri!C$6:C$37=B11)*(Parametri!D$6:D$37=INT(C11/10)),0),1)&amp;")","DA SISTEMARE")</f>
        <v>Puma (6)</v>
      </c>
      <c r="E11" s="28" t="str">
        <f aca="false">IF(AND(D11&lt;&gt;"",F11&lt;&gt;"")," vs ","")</f>
        <v> vs </v>
      </c>
      <c r="F11" s="30" t="str">
        <f aca="false">IF(FIND(B11,"ABCDEFGH",1)&gt;0,INDEX(Parametri!A$6:D$37,MATCH(1,(Parametri!C$6:C$37=B11)*(Parametri!D$6:D$37=C11-10*INT(C11/10)),0),2)&amp;" ("&amp;INDEX(Parametri!A$6:D$37,MATCH(1,(Parametri!C$6:C$37=B11)*(Parametri!D$6:D$37=C11-10*INT(C11/10)),0),1)&amp;")","DA SISTEMARE")</f>
        <v>Linci (7)</v>
      </c>
      <c r="G11" s="31" t="s">
        <v>82</v>
      </c>
      <c r="H11" s="32" t="n">
        <f aca="false">IF($G11="","",IF(FIND("-",$G11)=0,"",1*(_xlfn.NUMBERVALUE(MID($G11,1,FIND("-",$G11)-1))&gt;_xlfn.NUMBERVALUE(MID($G11,FIND("-",$G11)+1,LEN($G11)-FIND("-",$G11))))))</f>
        <v>0</v>
      </c>
      <c r="I11" s="32" t="n">
        <f aca="false">IF($G11="","",IF(FIND("-",$G11)=0,"",1*NOT($G11="0-20")*(_xlfn.NUMBERVALUE(MID($G11,1,FIND("-",$G11)-1))&lt;_xlfn.NUMBERVALUE(MID($G11,FIND("-",$G11)+1,LEN($G11)-FIND("-",$G11))))))</f>
        <v>1</v>
      </c>
      <c r="J11" s="32" t="n">
        <f aca="false">IF($G11="","",IF(FIND("-",$G11)=0,"",1*($G11="0-20")))</f>
        <v>0</v>
      </c>
      <c r="K11" s="32" t="n">
        <f aca="false">IF($G11="","",IF(FIND("-",$G11)=0,"",_xlfn.NUMBERVALUE(MID($G11,1,FIND("-",$G11)-1))))</f>
        <v>72</v>
      </c>
      <c r="L11" s="32" t="n">
        <f aca="false">IF($G11="","",IF(FIND("-",$G11)=0,"",_xlfn.NUMBERVALUE(MID($G11,FIND("-",$G11)+1,LEN($G11)-FIND("-",$G11)))))</f>
        <v>97</v>
      </c>
      <c r="M11" s="33" t="n">
        <f aca="false">IF($G11="","",IF(FIND("-",$G11)=0,"",_xlfn.NUMBERVALUE(MID($G11,1,FIND("-",$G11)-1))-_xlfn.NUMBERVALUE(MID($G11,FIND("-",$G11)+1,LEN($G11)-FIND("-",$G11)))))</f>
        <v>-25</v>
      </c>
      <c r="N11" s="34" t="n">
        <f aca="false">IF($G11="","",IF(FIND("-",$G11)=0,"",1*(_xlfn.NUMBERVALUE(MID($G11,1,FIND("-",$G11)-1))&lt;_xlfn.NUMBERVALUE(MID($G11,FIND("-",$G11)+1,LEN($G11)-FIND("-",$G11))))))</f>
        <v>1</v>
      </c>
      <c r="O11" s="34" t="n">
        <f aca="false">IF($G11="","",IF(FIND("-",$G11)=0,"",1*NOT($G11="20-0")*(_xlfn.NUMBERVALUE(MID($G11,1,FIND("-",$G11)-1))&gt;_xlfn.NUMBERVALUE(MID($G11,FIND("-",$G11)+1,LEN($G11)-FIND("-",$G11))))))</f>
        <v>0</v>
      </c>
      <c r="P11" s="34" t="n">
        <f aca="false">IF($G11="","",IF(FIND("-",$G11)=0,"",1*($G11="20-0")))</f>
        <v>0</v>
      </c>
      <c r="Q11" s="34" t="n">
        <f aca="false">IF($G11="","",IF(FIND("-",$G11)=0,"",_xlfn.NUMBERVALUE(MID($G11,FIND("-",$G11)+1,LEN($G11)-FIND("-",$G11)))))</f>
        <v>97</v>
      </c>
      <c r="R11" s="34" t="n">
        <f aca="false">IF($G11="","",IF(FIND("-",$G11)=0,"",_xlfn.NUMBERVALUE(MID($G11,1,FIND("-",$G11)-1))))</f>
        <v>72</v>
      </c>
      <c r="S11" s="35" t="n">
        <f aca="false">IF($G11="","",IF(FIND("-",$G11)=0,"",-_xlfn.NUMBERVALUE(MID($G11,1,FIND("-",$G11)-1))+_xlfn.NUMBERVALUE(MID($G11,FIND("-",$G11)+1,LEN($G11)-FIND("-",$G11)))))</f>
        <v>25</v>
      </c>
    </row>
    <row r="12" customFormat="false" ht="14.15" hidden="false" customHeight="false" outlineLevel="0" collapsed="false">
      <c r="A12" s="26" t="n">
        <v>11</v>
      </c>
      <c r="B12" s="47" t="s">
        <v>18</v>
      </c>
      <c r="C12" s="28" t="n">
        <v>24</v>
      </c>
      <c r="D12" s="29" t="str">
        <f aca="false">IF(FIND(B12,"ABCDEFGH",1)&gt;0,INDEX(Parametri!A$6:D$37,MATCH(1,(Parametri!C$6:C$37=B12)*(Parametri!D$6:D$37=INT(C12/10)),0),2)&amp;" ("&amp;INDEX(Parametri!A$6:D$37,MATCH(1,(Parametri!C$6:C$37=B12)*(Parametri!D$6:D$37=INT(C12/10)),0),1)&amp;")","DA SISTEMARE")</f>
        <v>Puma (6)</v>
      </c>
      <c r="E12" s="28" t="str">
        <f aca="false">IF(AND(D12&lt;&gt;"",F12&lt;&gt;"")," vs ","")</f>
        <v> vs </v>
      </c>
      <c r="F12" s="30" t="str">
        <f aca="false">IF(FIND(B12,"ABCDEFGH",1)&gt;0,INDEX(Parametri!A$6:D$37,MATCH(1,(Parametri!C$6:C$37=B12)*(Parametri!D$6:D$37=C12-10*INT(C12/10)),0),2)&amp;" ("&amp;INDEX(Parametri!A$6:D$37,MATCH(1,(Parametri!C$6:C$37=B12)*(Parametri!D$6:D$37=C12-10*INT(C12/10)),0),1)&amp;")","DA SISTEMARE")</f>
        <v>Serval (8)</v>
      </c>
      <c r="G12" s="31" t="s">
        <v>83</v>
      </c>
      <c r="H12" s="32" t="n">
        <f aca="false">IF($G12="","",IF(FIND("-",$G12)=0,"",1*(_xlfn.NUMBERVALUE(MID($G12,1,FIND("-",$G12)-1))&gt;_xlfn.NUMBERVALUE(MID($G12,FIND("-",$G12)+1,LEN($G12)-FIND("-",$G12))))))</f>
        <v>0</v>
      </c>
      <c r="I12" s="32" t="n">
        <f aca="false">IF($G12="","",IF(FIND("-",$G12)=0,"",1*NOT($G12="0-20")*(_xlfn.NUMBERVALUE(MID($G12,1,FIND("-",$G12)-1))&lt;_xlfn.NUMBERVALUE(MID($G12,FIND("-",$G12)+1,LEN($G12)-FIND("-",$G12))))))</f>
        <v>1</v>
      </c>
      <c r="J12" s="32" t="n">
        <f aca="false">IF($G12="","",IF(FIND("-",$G12)=0,"",1*($G12="0-20")))</f>
        <v>0</v>
      </c>
      <c r="K12" s="32" t="n">
        <f aca="false">IF($G12="","",IF(FIND("-",$G12)=0,"",_xlfn.NUMBERVALUE(MID($G12,1,FIND("-",$G12)-1))))</f>
        <v>45</v>
      </c>
      <c r="L12" s="32" t="n">
        <f aca="false">IF($G12="","",IF(FIND("-",$G12)=0,"",_xlfn.NUMBERVALUE(MID($G12,FIND("-",$G12)+1,LEN($G12)-FIND("-",$G12)))))</f>
        <v>68</v>
      </c>
      <c r="M12" s="33" t="n">
        <f aca="false">IF($G12="","",IF(FIND("-",$G12)=0,"",_xlfn.NUMBERVALUE(MID($G12,1,FIND("-",$G12)-1))-_xlfn.NUMBERVALUE(MID($G12,FIND("-",$G12)+1,LEN($G12)-FIND("-",$G12)))))</f>
        <v>-23</v>
      </c>
      <c r="N12" s="34" t="n">
        <f aca="false">IF($G12="","",IF(FIND("-",$G12)=0,"",1*(_xlfn.NUMBERVALUE(MID($G12,1,FIND("-",$G12)-1))&lt;_xlfn.NUMBERVALUE(MID($G12,FIND("-",$G12)+1,LEN($G12)-FIND("-",$G12))))))</f>
        <v>1</v>
      </c>
      <c r="O12" s="34" t="n">
        <f aca="false">IF($G12="","",IF(FIND("-",$G12)=0,"",1*NOT($G12="20-0")*(_xlfn.NUMBERVALUE(MID($G12,1,FIND("-",$G12)-1))&gt;_xlfn.NUMBERVALUE(MID($G12,FIND("-",$G12)+1,LEN($G12)-FIND("-",$G12))))))</f>
        <v>0</v>
      </c>
      <c r="P12" s="34" t="n">
        <f aca="false">IF($G12="","",IF(FIND("-",$G12)=0,"",1*($G12="20-0")))</f>
        <v>0</v>
      </c>
      <c r="Q12" s="34" t="n">
        <f aca="false">IF($G12="","",IF(FIND("-",$G12)=0,"",_xlfn.NUMBERVALUE(MID($G12,FIND("-",$G12)+1,LEN($G12)-FIND("-",$G12)))))</f>
        <v>68</v>
      </c>
      <c r="R12" s="34" t="n">
        <f aca="false">IF($G12="","",IF(FIND("-",$G12)=0,"",_xlfn.NUMBERVALUE(MID($G12,1,FIND("-",$G12)-1))))</f>
        <v>45</v>
      </c>
      <c r="S12" s="35" t="n">
        <f aca="false">IF($G12="","",IF(FIND("-",$G12)=0,"",-_xlfn.NUMBERVALUE(MID($G12,1,FIND("-",$G12)-1))+_xlfn.NUMBERVALUE(MID($G12,FIND("-",$G12)+1,LEN($G12)-FIND("-",$G12)))))</f>
        <v>23</v>
      </c>
    </row>
    <row r="13" customFormat="false" ht="14.15" hidden="false" customHeight="false" outlineLevel="0" collapsed="false">
      <c r="A13" s="36" t="n">
        <v>12</v>
      </c>
      <c r="B13" s="48" t="s">
        <v>18</v>
      </c>
      <c r="C13" s="38" t="n">
        <v>34</v>
      </c>
      <c r="D13" s="39" t="str">
        <f aca="false">IF(FIND(B13,"ABCDEFGH",1)&gt;0,INDEX(Parametri!A$6:D$37,MATCH(1,(Parametri!C$6:C$37=B13)*(Parametri!D$6:D$37=INT(C13/10)),0),2)&amp;" ("&amp;INDEX(Parametri!A$6:D$37,MATCH(1,(Parametri!C$6:C$37=B13)*(Parametri!D$6:D$37=INT(C13/10)),0),1)&amp;")","DA SISTEMARE")</f>
        <v>Linci (7)</v>
      </c>
      <c r="E13" s="38" t="str">
        <f aca="false">IF(AND(D13&lt;&gt;"",F13&lt;&gt;"")," vs ","")</f>
        <v> vs </v>
      </c>
      <c r="F13" s="40" t="str">
        <f aca="false">IF(FIND(B13,"ABCDEFGH",1)&gt;0,INDEX(Parametri!A$6:D$37,MATCH(1,(Parametri!C$6:C$37=B13)*(Parametri!D$6:D$37=C13-10*INT(C13/10)),0),2)&amp;" ("&amp;INDEX(Parametri!A$6:D$37,MATCH(1,(Parametri!C$6:C$37=B13)*(Parametri!D$6:D$37=C13-10*INT(C13/10)),0),1)&amp;")","DA SISTEMARE")</f>
        <v>Serval (8)</v>
      </c>
      <c r="G13" s="41" t="s">
        <v>84</v>
      </c>
      <c r="H13" s="42" t="n">
        <f aca="false">IF($G13="","",IF(FIND("-",$G13)=0,"",1*(_xlfn.NUMBERVALUE(MID($G13,1,FIND("-",$G13)-1))&gt;_xlfn.NUMBERVALUE(MID($G13,FIND("-",$G13)+1,LEN($G13)-FIND("-",$G13))))))</f>
        <v>1</v>
      </c>
      <c r="I13" s="42" t="n">
        <f aca="false">IF($G13="","",IF(FIND("-",$G13)=0,"",1*NOT($G13="0-20")*(_xlfn.NUMBERVALUE(MID($G13,1,FIND("-",$G13)-1))&lt;_xlfn.NUMBERVALUE(MID($G13,FIND("-",$G13)+1,LEN($G13)-FIND("-",$G13))))))</f>
        <v>0</v>
      </c>
      <c r="J13" s="42" t="n">
        <f aca="false">IF($G13="","",IF(FIND("-",$G13)=0,"",1*($G13="0-20")))</f>
        <v>0</v>
      </c>
      <c r="K13" s="42" t="n">
        <f aca="false">IF($G13="","",IF(FIND("-",$G13)=0,"",_xlfn.NUMBERVALUE(MID($G13,1,FIND("-",$G13)-1))))</f>
        <v>88</v>
      </c>
      <c r="L13" s="42" t="n">
        <f aca="false">IF($G13="","",IF(FIND("-",$G13)=0,"",_xlfn.NUMBERVALUE(MID($G13,FIND("-",$G13)+1,LEN($G13)-FIND("-",$G13)))))</f>
        <v>62</v>
      </c>
      <c r="M13" s="43" t="n">
        <f aca="false">IF($G13="","",IF(FIND("-",$G13)=0,"",_xlfn.NUMBERVALUE(MID($G13,1,FIND("-",$G13)-1))-_xlfn.NUMBERVALUE(MID($G13,FIND("-",$G13)+1,LEN($G13)-FIND("-",$G13)))))</f>
        <v>26</v>
      </c>
      <c r="N13" s="44" t="n">
        <f aca="false">IF($G13="","",IF(FIND("-",$G13)=0,"",1*(_xlfn.NUMBERVALUE(MID($G13,1,FIND("-",$G13)-1))&lt;_xlfn.NUMBERVALUE(MID($G13,FIND("-",$G13)+1,LEN($G13)-FIND("-",$G13))))))</f>
        <v>0</v>
      </c>
      <c r="O13" s="44" t="n">
        <f aca="false">IF($G13="","",IF(FIND("-",$G13)=0,"",1*NOT($G13="20-0")*(_xlfn.NUMBERVALUE(MID($G13,1,FIND("-",$G13)-1))&gt;_xlfn.NUMBERVALUE(MID($G13,FIND("-",$G13)+1,LEN($G13)-FIND("-",$G13))))))</f>
        <v>1</v>
      </c>
      <c r="P13" s="44" t="n">
        <f aca="false">IF($G13="","",IF(FIND("-",$G13)=0,"",1*($G13="20-0")))</f>
        <v>0</v>
      </c>
      <c r="Q13" s="44" t="n">
        <f aca="false">IF($G13="","",IF(FIND("-",$G13)=0,"",_xlfn.NUMBERVALUE(MID($G13,FIND("-",$G13)+1,LEN($G13)-FIND("-",$G13)))))</f>
        <v>62</v>
      </c>
      <c r="R13" s="44" t="n">
        <f aca="false">IF($G13="","",IF(FIND("-",$G13)=0,"",_xlfn.NUMBERVALUE(MID($G13,1,FIND("-",$G13)-1))))</f>
        <v>88</v>
      </c>
      <c r="S13" s="45" t="n">
        <f aca="false">IF($G13="","",IF(FIND("-",$G13)=0,"",-_xlfn.NUMBERVALUE(MID($G13,1,FIND("-",$G13)-1))+_xlfn.NUMBERVALUE(MID($G13,FIND("-",$G13)+1,LEN($G13)-FIND("-",$G13)))))</f>
        <v>-26</v>
      </c>
    </row>
    <row r="14" customFormat="false" ht="14.15" hidden="false" customHeight="false" outlineLevel="0" collapsed="false">
      <c r="A14" s="16" t="n">
        <v>13</v>
      </c>
      <c r="B14" s="49" t="s">
        <v>27</v>
      </c>
      <c r="C14" s="18" t="n">
        <v>12</v>
      </c>
      <c r="D14" s="19" t="str">
        <f aca="false">IF(FIND(B14,"ABCDEFGH",1)&gt;0,INDEX(Parametri!A$6:D$37,MATCH(1,(Parametri!C$6:C$37=B14)*(Parametri!D$6:D$37=INT(C14/10)),0),2)&amp;" ("&amp;INDEX(Parametri!A$6:D$37,MATCH(1,(Parametri!C$6:C$37=B14)*(Parametri!D$6:D$37=INT(C14/10)),0),1)&amp;")","DA SISTEMARE")</f>
        <v>Elefanti (9)</v>
      </c>
      <c r="E14" s="18" t="str">
        <f aca="false">IF(AND(D14&lt;&gt;"",F14&lt;&gt;"")," vs ","")</f>
        <v> vs </v>
      </c>
      <c r="F14" s="20" t="str">
        <f aca="false">IF(FIND(B14,"ABCDEFGH",1)&gt;0,INDEX(Parametri!A$6:D$37,MATCH(1,(Parametri!C$6:C$37=B14)*(Parametri!D$6:D$37=C14-10*INT(C14/10)),0),2)&amp;" ("&amp;INDEX(Parametri!A$6:D$37,MATCH(1,(Parametri!C$6:C$37=B14)*(Parametri!D$6:D$37=C14-10*INT(C14/10)),0),1)&amp;")","DA SISTEMARE")</f>
        <v>Giraffe (10)</v>
      </c>
      <c r="G14" s="21" t="s">
        <v>85</v>
      </c>
      <c r="H14" s="22" t="n">
        <f aca="false">IF($G14="","",IF(FIND("-",$G14)=0,"",1*(_xlfn.NUMBERVALUE(MID($G14,1,FIND("-",$G14)-1))&gt;_xlfn.NUMBERVALUE(MID($G14,FIND("-",$G14)+1,LEN($G14)-FIND("-",$G14))))))</f>
        <v>0</v>
      </c>
      <c r="I14" s="22" t="n">
        <f aca="false">IF($G14="","",IF(FIND("-",$G14)=0,"",1*NOT($G14="0-20")*(_xlfn.NUMBERVALUE(MID($G14,1,FIND("-",$G14)-1))&lt;_xlfn.NUMBERVALUE(MID($G14,FIND("-",$G14)+1,LEN($G14)-FIND("-",$G14))))))</f>
        <v>1</v>
      </c>
      <c r="J14" s="22" t="n">
        <f aca="false">IF($G14="","",IF(FIND("-",$G14)=0,"",1*($G14="0-20")))</f>
        <v>0</v>
      </c>
      <c r="K14" s="22" t="n">
        <f aca="false">IF($G14="","",IF(FIND("-",$G14)=0,"",_xlfn.NUMBERVALUE(MID($G14,1,FIND("-",$G14)-1))))</f>
        <v>31</v>
      </c>
      <c r="L14" s="22" t="n">
        <f aca="false">IF($G14="","",IF(FIND("-",$G14)=0,"",_xlfn.NUMBERVALUE(MID($G14,FIND("-",$G14)+1,LEN($G14)-FIND("-",$G14)))))</f>
        <v>100</v>
      </c>
      <c r="M14" s="23" t="n">
        <f aca="false">IF($G14="","",IF(FIND("-",$G14)=0,"",_xlfn.NUMBERVALUE(MID($G14,1,FIND("-",$G14)-1))-_xlfn.NUMBERVALUE(MID($G14,FIND("-",$G14)+1,LEN($G14)-FIND("-",$G14)))))</f>
        <v>-69</v>
      </c>
      <c r="N14" s="24" t="n">
        <f aca="false">IF($G14="","",IF(FIND("-",$G14)=0,"",1*(_xlfn.NUMBERVALUE(MID($G14,1,FIND("-",$G14)-1))&lt;_xlfn.NUMBERVALUE(MID($G14,FIND("-",$G14)+1,LEN($G14)-FIND("-",$G14))))))</f>
        <v>1</v>
      </c>
      <c r="O14" s="24" t="n">
        <f aca="false">IF($G14="","",IF(FIND("-",$G14)=0,"",1*NOT($G14="20-0")*(_xlfn.NUMBERVALUE(MID($G14,1,FIND("-",$G14)-1))&gt;_xlfn.NUMBERVALUE(MID($G14,FIND("-",$G14)+1,LEN($G14)-FIND("-",$G14))))))</f>
        <v>0</v>
      </c>
      <c r="P14" s="24" t="n">
        <f aca="false">IF($G14="","",IF(FIND("-",$G14)=0,"",1*($G14="20-0")))</f>
        <v>0</v>
      </c>
      <c r="Q14" s="24" t="n">
        <f aca="false">IF($G14="","",IF(FIND("-",$G14)=0,"",_xlfn.NUMBERVALUE(MID($G14,FIND("-",$G14)+1,LEN($G14)-FIND("-",$G14)))))</f>
        <v>100</v>
      </c>
      <c r="R14" s="24" t="n">
        <f aca="false">IF($G14="","",IF(FIND("-",$G14)=0,"",_xlfn.NUMBERVALUE(MID($G14,1,FIND("-",$G14)-1))))</f>
        <v>31</v>
      </c>
      <c r="S14" s="25" t="n">
        <f aca="false">IF($G14="","",IF(FIND("-",$G14)=0,"",-_xlfn.NUMBERVALUE(MID($G14,1,FIND("-",$G14)-1))+_xlfn.NUMBERVALUE(MID($G14,FIND("-",$G14)+1,LEN($G14)-FIND("-",$G14)))))</f>
        <v>69</v>
      </c>
    </row>
    <row r="15" customFormat="false" ht="14.15" hidden="false" customHeight="false" outlineLevel="0" collapsed="false">
      <c r="A15" s="26" t="n">
        <v>14</v>
      </c>
      <c r="B15" s="50" t="s">
        <v>27</v>
      </c>
      <c r="C15" s="28" t="n">
        <v>13</v>
      </c>
      <c r="D15" s="29" t="str">
        <f aca="false">IF(FIND(B15,"ABCDEFGH",1)&gt;0,INDEX(Parametri!A$6:D$37,MATCH(1,(Parametri!C$6:C$37=B15)*(Parametri!D$6:D$37=INT(C15/10)),0),2)&amp;" ("&amp;INDEX(Parametri!A$6:D$37,MATCH(1,(Parametri!C$6:C$37=B15)*(Parametri!D$6:D$37=INT(C15/10)),0),1)&amp;")","DA SISTEMARE")</f>
        <v>Elefanti (9)</v>
      </c>
      <c r="E15" s="28" t="str">
        <f aca="false">IF(AND(D15&lt;&gt;"",F15&lt;&gt;"")," vs ","")</f>
        <v> vs </v>
      </c>
      <c r="F15" s="30" t="str">
        <f aca="false">IF(FIND(B15,"ABCDEFGH",1)&gt;0,INDEX(Parametri!A$6:D$37,MATCH(1,(Parametri!C$6:C$37=B15)*(Parametri!D$6:D$37=C15-10*INT(C15/10)),0),2)&amp;" ("&amp;INDEX(Parametri!A$6:D$37,MATCH(1,(Parametri!C$6:C$37=B15)*(Parametri!D$6:D$37=C15-10*INT(C15/10)),0),1)&amp;")","DA SISTEMARE")</f>
        <v>Ippopotami (11)</v>
      </c>
      <c r="G15" s="31" t="s">
        <v>86</v>
      </c>
      <c r="H15" s="32" t="n">
        <f aca="false">IF($G15="","",IF(FIND("-",$G15)=0,"",1*(_xlfn.NUMBERVALUE(MID($G15,1,FIND("-",$G15)-1))&gt;_xlfn.NUMBERVALUE(MID($G15,FIND("-",$G15)+1,LEN($G15)-FIND("-",$G15))))))</f>
        <v>0</v>
      </c>
      <c r="I15" s="32" t="n">
        <f aca="false">IF($G15="","",IF(FIND("-",$G15)=0,"",1*NOT($G15="0-20")*(_xlfn.NUMBERVALUE(MID($G15,1,FIND("-",$G15)-1))&lt;_xlfn.NUMBERVALUE(MID($G15,FIND("-",$G15)+1,LEN($G15)-FIND("-",$G15))))))</f>
        <v>1</v>
      </c>
      <c r="J15" s="32" t="n">
        <f aca="false">IF($G15="","",IF(FIND("-",$G15)=0,"",1*($G15="0-20")))</f>
        <v>0</v>
      </c>
      <c r="K15" s="32" t="n">
        <f aca="false">IF($G15="","",IF(FIND("-",$G15)=0,"",_xlfn.NUMBERVALUE(MID($G15,1,FIND("-",$G15)-1))))</f>
        <v>66</v>
      </c>
      <c r="L15" s="32" t="n">
        <f aca="false">IF($G15="","",IF(FIND("-",$G15)=0,"",_xlfn.NUMBERVALUE(MID($G15,FIND("-",$G15)+1,LEN($G15)-FIND("-",$G15)))))</f>
        <v>95</v>
      </c>
      <c r="M15" s="33" t="n">
        <f aca="false">IF($G15="","",IF(FIND("-",$G15)=0,"",_xlfn.NUMBERVALUE(MID($G15,1,FIND("-",$G15)-1))-_xlfn.NUMBERVALUE(MID($G15,FIND("-",$G15)+1,LEN($G15)-FIND("-",$G15)))))</f>
        <v>-29</v>
      </c>
      <c r="N15" s="34" t="n">
        <f aca="false">IF($G15="","",IF(FIND("-",$G15)=0,"",1*(_xlfn.NUMBERVALUE(MID($G15,1,FIND("-",$G15)-1))&lt;_xlfn.NUMBERVALUE(MID($G15,FIND("-",$G15)+1,LEN($G15)-FIND("-",$G15))))))</f>
        <v>1</v>
      </c>
      <c r="O15" s="34" t="n">
        <f aca="false">IF($G15="","",IF(FIND("-",$G15)=0,"",1*NOT($G15="20-0")*(_xlfn.NUMBERVALUE(MID($G15,1,FIND("-",$G15)-1))&gt;_xlfn.NUMBERVALUE(MID($G15,FIND("-",$G15)+1,LEN($G15)-FIND("-",$G15))))))</f>
        <v>0</v>
      </c>
      <c r="P15" s="34" t="n">
        <f aca="false">IF($G15="","",IF(FIND("-",$G15)=0,"",1*($G15="20-0")))</f>
        <v>0</v>
      </c>
      <c r="Q15" s="34" t="n">
        <f aca="false">IF($G15="","",IF(FIND("-",$G15)=0,"",_xlfn.NUMBERVALUE(MID($G15,FIND("-",$G15)+1,LEN($G15)-FIND("-",$G15)))))</f>
        <v>95</v>
      </c>
      <c r="R15" s="34" t="n">
        <f aca="false">IF($G15="","",IF(FIND("-",$G15)=0,"",_xlfn.NUMBERVALUE(MID($G15,1,FIND("-",$G15)-1))))</f>
        <v>66</v>
      </c>
      <c r="S15" s="35" t="n">
        <f aca="false">IF($G15="","",IF(FIND("-",$G15)=0,"",-_xlfn.NUMBERVALUE(MID($G15,1,FIND("-",$G15)-1))+_xlfn.NUMBERVALUE(MID($G15,FIND("-",$G15)+1,LEN($G15)-FIND("-",$G15)))))</f>
        <v>29</v>
      </c>
    </row>
    <row r="16" customFormat="false" ht="14.15" hidden="false" customHeight="false" outlineLevel="0" collapsed="false">
      <c r="A16" s="26" t="n">
        <v>15</v>
      </c>
      <c r="B16" s="50" t="s">
        <v>27</v>
      </c>
      <c r="C16" s="28" t="n">
        <v>14</v>
      </c>
      <c r="D16" s="29" t="str">
        <f aca="false">IF(FIND(B16,"ABCDEFGH",1)&gt;0,INDEX(Parametri!A$6:D$37,MATCH(1,(Parametri!C$6:C$37=B16)*(Parametri!D$6:D$37=INT(C16/10)),0),2)&amp;" ("&amp;INDEX(Parametri!A$6:D$37,MATCH(1,(Parametri!C$6:C$37=B16)*(Parametri!D$6:D$37=INT(C16/10)),0),1)&amp;")","DA SISTEMARE")</f>
        <v>Elefanti (9)</v>
      </c>
      <c r="E16" s="28" t="str">
        <f aca="false">IF(AND(D16&lt;&gt;"",F16&lt;&gt;"")," vs ","")</f>
        <v> vs </v>
      </c>
      <c r="F16" s="30" t="str">
        <f aca="false">IF(FIND(B16,"ABCDEFGH",1)&gt;0,INDEX(Parametri!A$6:D$37,MATCH(1,(Parametri!C$6:C$37=B16)*(Parametri!D$6:D$37=C16-10*INT(C16/10)),0),2)&amp;" ("&amp;INDEX(Parametri!A$6:D$37,MATCH(1,(Parametri!C$6:C$37=B16)*(Parametri!D$6:D$37=C16-10*INT(C16/10)),0),1)&amp;")","DA SISTEMARE")</f>
        <v>Iguane (12)</v>
      </c>
      <c r="G16" s="31" t="s">
        <v>87</v>
      </c>
      <c r="H16" s="32" t="n">
        <f aca="false">IF($G16="","",IF(FIND("-",$G16)=0,"",1*(_xlfn.NUMBERVALUE(MID($G16,1,FIND("-",$G16)-1))&gt;_xlfn.NUMBERVALUE(MID($G16,FIND("-",$G16)+1,LEN($G16)-FIND("-",$G16))))))</f>
        <v>1</v>
      </c>
      <c r="I16" s="32" t="n">
        <f aca="false">IF($G16="","",IF(FIND("-",$G16)=0,"",1*NOT($G16="0-20")*(_xlfn.NUMBERVALUE(MID($G16,1,FIND("-",$G16)-1))&lt;_xlfn.NUMBERVALUE(MID($G16,FIND("-",$G16)+1,LEN($G16)-FIND("-",$G16))))))</f>
        <v>0</v>
      </c>
      <c r="J16" s="32" t="n">
        <f aca="false">IF($G16="","",IF(FIND("-",$G16)=0,"",1*($G16="0-20")))</f>
        <v>0</v>
      </c>
      <c r="K16" s="32" t="n">
        <f aca="false">IF($G16="","",IF(FIND("-",$G16)=0,"",_xlfn.NUMBERVALUE(MID($G16,1,FIND("-",$G16)-1))))</f>
        <v>57</v>
      </c>
      <c r="L16" s="32" t="n">
        <f aca="false">IF($G16="","",IF(FIND("-",$G16)=0,"",_xlfn.NUMBERVALUE(MID($G16,FIND("-",$G16)+1,LEN($G16)-FIND("-",$G16)))))</f>
        <v>42</v>
      </c>
      <c r="M16" s="33" t="n">
        <f aca="false">IF($G16="","",IF(FIND("-",$G16)=0,"",_xlfn.NUMBERVALUE(MID($G16,1,FIND("-",$G16)-1))-_xlfn.NUMBERVALUE(MID($G16,FIND("-",$G16)+1,LEN($G16)-FIND("-",$G16)))))</f>
        <v>15</v>
      </c>
      <c r="N16" s="34" t="n">
        <f aca="false">IF($G16="","",IF(FIND("-",$G16)=0,"",1*(_xlfn.NUMBERVALUE(MID($G16,1,FIND("-",$G16)-1))&lt;_xlfn.NUMBERVALUE(MID($G16,FIND("-",$G16)+1,LEN($G16)-FIND("-",$G16))))))</f>
        <v>0</v>
      </c>
      <c r="O16" s="34" t="n">
        <f aca="false">IF($G16="","",IF(FIND("-",$G16)=0,"",1*NOT($G16="20-0")*(_xlfn.NUMBERVALUE(MID($G16,1,FIND("-",$G16)-1))&gt;_xlfn.NUMBERVALUE(MID($G16,FIND("-",$G16)+1,LEN($G16)-FIND("-",$G16))))))</f>
        <v>1</v>
      </c>
      <c r="P16" s="34" t="n">
        <f aca="false">IF($G16="","",IF(FIND("-",$G16)=0,"",1*($G16="20-0")))</f>
        <v>0</v>
      </c>
      <c r="Q16" s="34" t="n">
        <f aca="false">IF($G16="","",IF(FIND("-",$G16)=0,"",_xlfn.NUMBERVALUE(MID($G16,FIND("-",$G16)+1,LEN($G16)-FIND("-",$G16)))))</f>
        <v>42</v>
      </c>
      <c r="R16" s="34" t="n">
        <f aca="false">IF($G16="","",IF(FIND("-",$G16)=0,"",_xlfn.NUMBERVALUE(MID($G16,1,FIND("-",$G16)-1))))</f>
        <v>57</v>
      </c>
      <c r="S16" s="35" t="n">
        <f aca="false">IF($G16="","",IF(FIND("-",$G16)=0,"",-_xlfn.NUMBERVALUE(MID($G16,1,FIND("-",$G16)-1))+_xlfn.NUMBERVALUE(MID($G16,FIND("-",$G16)+1,LEN($G16)-FIND("-",$G16)))))</f>
        <v>-15</v>
      </c>
    </row>
    <row r="17" customFormat="false" ht="14.15" hidden="false" customHeight="false" outlineLevel="0" collapsed="false">
      <c r="A17" s="26" t="n">
        <v>16</v>
      </c>
      <c r="B17" s="50" t="s">
        <v>27</v>
      </c>
      <c r="C17" s="28" t="n">
        <v>23</v>
      </c>
      <c r="D17" s="29" t="str">
        <f aca="false">IF(FIND(B17,"ABCDEFGH",1)&gt;0,INDEX(Parametri!A$6:D$37,MATCH(1,(Parametri!C$6:C$37=B17)*(Parametri!D$6:D$37=INT(C17/10)),0),2)&amp;" ("&amp;INDEX(Parametri!A$6:D$37,MATCH(1,(Parametri!C$6:C$37=B17)*(Parametri!D$6:D$37=INT(C17/10)),0),1)&amp;")","DA SISTEMARE")</f>
        <v>Giraffe (10)</v>
      </c>
      <c r="E17" s="28" t="str">
        <f aca="false">IF(AND(D17&lt;&gt;"",F17&lt;&gt;"")," vs ","")</f>
        <v> vs </v>
      </c>
      <c r="F17" s="30" t="str">
        <f aca="false">IF(FIND(B17,"ABCDEFGH",1)&gt;0,INDEX(Parametri!A$6:D$37,MATCH(1,(Parametri!C$6:C$37=B17)*(Parametri!D$6:D$37=C17-10*INT(C17/10)),0),2)&amp;" ("&amp;INDEX(Parametri!A$6:D$37,MATCH(1,(Parametri!C$6:C$37=B17)*(Parametri!D$6:D$37=C17-10*INT(C17/10)),0),1)&amp;")","DA SISTEMARE")</f>
        <v>Ippopotami (11)</v>
      </c>
      <c r="G17" s="31" t="s">
        <v>88</v>
      </c>
      <c r="H17" s="32" t="n">
        <f aca="false">IF($G17="","",IF(FIND("-",$G17)=0,"",1*(_xlfn.NUMBERVALUE(MID($G17,1,FIND("-",$G17)-1))&gt;_xlfn.NUMBERVALUE(MID($G17,FIND("-",$G17)+1,LEN($G17)-FIND("-",$G17))))))</f>
        <v>1</v>
      </c>
      <c r="I17" s="32" t="n">
        <f aca="false">IF($G17="","",IF(FIND("-",$G17)=0,"",1*NOT($G17="0-20")*(_xlfn.NUMBERVALUE(MID($G17,1,FIND("-",$G17)-1))&lt;_xlfn.NUMBERVALUE(MID($G17,FIND("-",$G17)+1,LEN($G17)-FIND("-",$G17))))))</f>
        <v>0</v>
      </c>
      <c r="J17" s="32" t="n">
        <f aca="false">IF($G17="","",IF(FIND("-",$G17)=0,"",1*($G17="0-20")))</f>
        <v>0</v>
      </c>
      <c r="K17" s="32" t="n">
        <f aca="false">IF($G17="","",IF(FIND("-",$G17)=0,"",_xlfn.NUMBERVALUE(MID($G17,1,FIND("-",$G17)-1))))</f>
        <v>98</v>
      </c>
      <c r="L17" s="32" t="n">
        <f aca="false">IF($G17="","",IF(FIND("-",$G17)=0,"",_xlfn.NUMBERVALUE(MID($G17,FIND("-",$G17)+1,LEN($G17)-FIND("-",$G17)))))</f>
        <v>89</v>
      </c>
      <c r="M17" s="33" t="n">
        <f aca="false">IF($G17="","",IF(FIND("-",$G17)=0,"",_xlfn.NUMBERVALUE(MID($G17,1,FIND("-",$G17)-1))-_xlfn.NUMBERVALUE(MID($G17,FIND("-",$G17)+1,LEN($G17)-FIND("-",$G17)))))</f>
        <v>9</v>
      </c>
      <c r="N17" s="34" t="n">
        <f aca="false">IF($G17="","",IF(FIND("-",$G17)=0,"",1*(_xlfn.NUMBERVALUE(MID($G17,1,FIND("-",$G17)-1))&lt;_xlfn.NUMBERVALUE(MID($G17,FIND("-",$G17)+1,LEN($G17)-FIND("-",$G17))))))</f>
        <v>0</v>
      </c>
      <c r="O17" s="34" t="n">
        <f aca="false">IF($G17="","",IF(FIND("-",$G17)=0,"",1*NOT($G17="20-0")*(_xlfn.NUMBERVALUE(MID($G17,1,FIND("-",$G17)-1))&gt;_xlfn.NUMBERVALUE(MID($G17,FIND("-",$G17)+1,LEN($G17)-FIND("-",$G17))))))</f>
        <v>1</v>
      </c>
      <c r="P17" s="34" t="n">
        <f aca="false">IF($G17="","",IF(FIND("-",$G17)=0,"",1*($G17="20-0")))</f>
        <v>0</v>
      </c>
      <c r="Q17" s="34" t="n">
        <f aca="false">IF($G17="","",IF(FIND("-",$G17)=0,"",_xlfn.NUMBERVALUE(MID($G17,FIND("-",$G17)+1,LEN($G17)-FIND("-",$G17)))))</f>
        <v>89</v>
      </c>
      <c r="R17" s="34" t="n">
        <f aca="false">IF($G17="","",IF(FIND("-",$G17)=0,"",_xlfn.NUMBERVALUE(MID($G17,1,FIND("-",$G17)-1))))</f>
        <v>98</v>
      </c>
      <c r="S17" s="35" t="n">
        <f aca="false">IF($G17="","",IF(FIND("-",$G17)=0,"",-_xlfn.NUMBERVALUE(MID($G17,1,FIND("-",$G17)-1))+_xlfn.NUMBERVALUE(MID($G17,FIND("-",$G17)+1,LEN($G17)-FIND("-",$G17)))))</f>
        <v>-9</v>
      </c>
    </row>
    <row r="18" customFormat="false" ht="14.15" hidden="false" customHeight="false" outlineLevel="0" collapsed="false">
      <c r="A18" s="26" t="n">
        <v>17</v>
      </c>
      <c r="B18" s="50" t="s">
        <v>27</v>
      </c>
      <c r="C18" s="28" t="n">
        <v>24</v>
      </c>
      <c r="D18" s="29" t="str">
        <f aca="false">IF(FIND(B18,"ABCDEFGH",1)&gt;0,INDEX(Parametri!A$6:D$37,MATCH(1,(Parametri!C$6:C$37=B18)*(Parametri!D$6:D$37=INT(C18/10)),0),2)&amp;" ("&amp;INDEX(Parametri!A$6:D$37,MATCH(1,(Parametri!C$6:C$37=B18)*(Parametri!D$6:D$37=INT(C18/10)),0),1)&amp;")","DA SISTEMARE")</f>
        <v>Giraffe (10)</v>
      </c>
      <c r="E18" s="28" t="str">
        <f aca="false">IF(AND(D18&lt;&gt;"",F18&lt;&gt;"")," vs ","")</f>
        <v> vs </v>
      </c>
      <c r="F18" s="30" t="str">
        <f aca="false">IF(FIND(B18,"ABCDEFGH",1)&gt;0,INDEX(Parametri!A$6:D$37,MATCH(1,(Parametri!C$6:C$37=B18)*(Parametri!D$6:D$37=C18-10*INT(C18/10)),0),2)&amp;" ("&amp;INDEX(Parametri!A$6:D$37,MATCH(1,(Parametri!C$6:C$37=B18)*(Parametri!D$6:D$37=C18-10*INT(C18/10)),0),1)&amp;")","DA SISTEMARE")</f>
        <v>Iguane (12)</v>
      </c>
      <c r="G18" s="31" t="s">
        <v>89</v>
      </c>
      <c r="H18" s="32" t="n">
        <f aca="false">IF($G18="","",IF(FIND("-",$G18)=0,"",1*(_xlfn.NUMBERVALUE(MID($G18,1,FIND("-",$G18)-1))&gt;_xlfn.NUMBERVALUE(MID($G18,FIND("-",$G18)+1,LEN($G18)-FIND("-",$G18))))))</f>
        <v>1</v>
      </c>
      <c r="I18" s="32" t="n">
        <f aca="false">IF($G18="","",IF(FIND("-",$G18)=0,"",1*NOT($G18="0-20")*(_xlfn.NUMBERVALUE(MID($G18,1,FIND("-",$G18)-1))&lt;_xlfn.NUMBERVALUE(MID($G18,FIND("-",$G18)+1,LEN($G18)-FIND("-",$G18))))))</f>
        <v>0</v>
      </c>
      <c r="J18" s="32" t="n">
        <f aca="false">IF($G18="","",IF(FIND("-",$G18)=0,"",1*($G18="0-20")))</f>
        <v>0</v>
      </c>
      <c r="K18" s="32" t="n">
        <f aca="false">IF($G18="","",IF(FIND("-",$G18)=0,"",_xlfn.NUMBERVALUE(MID($G18,1,FIND("-",$G18)-1))))</f>
        <v>60</v>
      </c>
      <c r="L18" s="32" t="n">
        <f aca="false">IF($G18="","",IF(FIND("-",$G18)=0,"",_xlfn.NUMBERVALUE(MID($G18,FIND("-",$G18)+1,LEN($G18)-FIND("-",$G18)))))</f>
        <v>34</v>
      </c>
      <c r="M18" s="33" t="n">
        <f aca="false">IF($G18="","",IF(FIND("-",$G18)=0,"",_xlfn.NUMBERVALUE(MID($G18,1,FIND("-",$G18)-1))-_xlfn.NUMBERVALUE(MID($G18,FIND("-",$G18)+1,LEN($G18)-FIND("-",$G18)))))</f>
        <v>26</v>
      </c>
      <c r="N18" s="34" t="n">
        <f aca="false">IF($G18="","",IF(FIND("-",$G18)=0,"",1*(_xlfn.NUMBERVALUE(MID($G18,1,FIND("-",$G18)-1))&lt;_xlfn.NUMBERVALUE(MID($G18,FIND("-",$G18)+1,LEN($G18)-FIND("-",$G18))))))</f>
        <v>0</v>
      </c>
      <c r="O18" s="34" t="n">
        <f aca="false">IF($G18="","",IF(FIND("-",$G18)=0,"",1*NOT($G18="20-0")*(_xlfn.NUMBERVALUE(MID($G18,1,FIND("-",$G18)-1))&gt;_xlfn.NUMBERVALUE(MID($G18,FIND("-",$G18)+1,LEN($G18)-FIND("-",$G18))))))</f>
        <v>1</v>
      </c>
      <c r="P18" s="34" t="n">
        <f aca="false">IF($G18="","",IF(FIND("-",$G18)=0,"",1*($G18="20-0")))</f>
        <v>0</v>
      </c>
      <c r="Q18" s="34" t="n">
        <f aca="false">IF($G18="","",IF(FIND("-",$G18)=0,"",_xlfn.NUMBERVALUE(MID($G18,FIND("-",$G18)+1,LEN($G18)-FIND("-",$G18)))))</f>
        <v>34</v>
      </c>
      <c r="R18" s="34" t="n">
        <f aca="false">IF($G18="","",IF(FIND("-",$G18)=0,"",_xlfn.NUMBERVALUE(MID($G18,1,FIND("-",$G18)-1))))</f>
        <v>60</v>
      </c>
      <c r="S18" s="35" t="n">
        <f aca="false">IF($G18="","",IF(FIND("-",$G18)=0,"",-_xlfn.NUMBERVALUE(MID($G18,1,FIND("-",$G18)-1))+_xlfn.NUMBERVALUE(MID($G18,FIND("-",$G18)+1,LEN($G18)-FIND("-",$G18)))))</f>
        <v>-26</v>
      </c>
    </row>
    <row r="19" customFormat="false" ht="14.15" hidden="false" customHeight="false" outlineLevel="0" collapsed="false">
      <c r="A19" s="36" t="n">
        <v>18</v>
      </c>
      <c r="B19" s="51" t="s">
        <v>27</v>
      </c>
      <c r="C19" s="38" t="n">
        <v>34</v>
      </c>
      <c r="D19" s="39" t="str">
        <f aca="false">IF(FIND(B19,"ABCDEFGH",1)&gt;0,INDEX(Parametri!A$6:D$37,MATCH(1,(Parametri!C$6:C$37=B19)*(Parametri!D$6:D$37=INT(C19/10)),0),2)&amp;" ("&amp;INDEX(Parametri!A$6:D$37,MATCH(1,(Parametri!C$6:C$37=B19)*(Parametri!D$6:D$37=INT(C19/10)),0),1)&amp;")","DA SISTEMARE")</f>
        <v>Ippopotami (11)</v>
      </c>
      <c r="E19" s="38" t="str">
        <f aca="false">IF(AND(D19&lt;&gt;"",F19&lt;&gt;"")," vs ","")</f>
        <v> vs </v>
      </c>
      <c r="F19" s="40" t="str">
        <f aca="false">IF(FIND(B19,"ABCDEFGH",1)&gt;0,INDEX(Parametri!A$6:D$37,MATCH(1,(Parametri!C$6:C$37=B19)*(Parametri!D$6:D$37=C19-10*INT(C19/10)),0),2)&amp;" ("&amp;INDEX(Parametri!A$6:D$37,MATCH(1,(Parametri!C$6:C$37=B19)*(Parametri!D$6:D$37=C19-10*INT(C19/10)),0),1)&amp;")","DA SISTEMARE")</f>
        <v>Iguane (12)</v>
      </c>
      <c r="G19" s="41" t="s">
        <v>90</v>
      </c>
      <c r="H19" s="42" t="n">
        <f aca="false">IF($G19="","",IF(FIND("-",$G19)=0,"",1*(_xlfn.NUMBERVALUE(MID($G19,1,FIND("-",$G19)-1))&gt;_xlfn.NUMBERVALUE(MID($G19,FIND("-",$G19)+1,LEN($G19)-FIND("-",$G19))))))</f>
        <v>1</v>
      </c>
      <c r="I19" s="42" t="n">
        <f aca="false">IF($G19="","",IF(FIND("-",$G19)=0,"",1*NOT($G19="0-20")*(_xlfn.NUMBERVALUE(MID($G19,1,FIND("-",$G19)-1))&lt;_xlfn.NUMBERVALUE(MID($G19,FIND("-",$G19)+1,LEN($G19)-FIND("-",$G19))))))</f>
        <v>0</v>
      </c>
      <c r="J19" s="42" t="n">
        <f aca="false">IF($G19="","",IF(FIND("-",$G19)=0,"",1*($G19="0-20")))</f>
        <v>0</v>
      </c>
      <c r="K19" s="42" t="n">
        <f aca="false">IF($G19="","",IF(FIND("-",$G19)=0,"",_xlfn.NUMBERVALUE(MID($G19,1,FIND("-",$G19)-1))))</f>
        <v>96</v>
      </c>
      <c r="L19" s="42" t="n">
        <f aca="false">IF($G19="","",IF(FIND("-",$G19)=0,"",_xlfn.NUMBERVALUE(MID($G19,FIND("-",$G19)+1,LEN($G19)-FIND("-",$G19)))))</f>
        <v>25</v>
      </c>
      <c r="M19" s="43" t="n">
        <f aca="false">IF($G19="","",IF(FIND("-",$G19)=0,"",_xlfn.NUMBERVALUE(MID($G19,1,FIND("-",$G19)-1))-_xlfn.NUMBERVALUE(MID($G19,FIND("-",$G19)+1,LEN($G19)-FIND("-",$G19)))))</f>
        <v>71</v>
      </c>
      <c r="N19" s="44" t="n">
        <f aca="false">IF($G19="","",IF(FIND("-",$G19)=0,"",1*(_xlfn.NUMBERVALUE(MID($G19,1,FIND("-",$G19)-1))&lt;_xlfn.NUMBERVALUE(MID($G19,FIND("-",$G19)+1,LEN($G19)-FIND("-",$G19))))))</f>
        <v>0</v>
      </c>
      <c r="O19" s="44" t="n">
        <f aca="false">IF($G19="","",IF(FIND("-",$G19)=0,"",1*NOT($G19="20-0")*(_xlfn.NUMBERVALUE(MID($G19,1,FIND("-",$G19)-1))&gt;_xlfn.NUMBERVALUE(MID($G19,FIND("-",$G19)+1,LEN($G19)-FIND("-",$G19))))))</f>
        <v>1</v>
      </c>
      <c r="P19" s="44" t="n">
        <f aca="false">IF($G19="","",IF(FIND("-",$G19)=0,"",1*($G19="20-0")))</f>
        <v>0</v>
      </c>
      <c r="Q19" s="44" t="n">
        <f aca="false">IF($G19="","",IF(FIND("-",$G19)=0,"",_xlfn.NUMBERVALUE(MID($G19,FIND("-",$G19)+1,LEN($G19)-FIND("-",$G19)))))</f>
        <v>25</v>
      </c>
      <c r="R19" s="44" t="n">
        <f aca="false">IF($G19="","",IF(FIND("-",$G19)=0,"",_xlfn.NUMBERVALUE(MID($G19,1,FIND("-",$G19)-1))))</f>
        <v>96</v>
      </c>
      <c r="S19" s="45" t="n">
        <f aca="false">IF($G19="","",IF(FIND("-",$G19)=0,"",-_xlfn.NUMBERVALUE(MID($G19,1,FIND("-",$G19)-1))+_xlfn.NUMBERVALUE(MID($G19,FIND("-",$G19)+1,LEN($G19)-FIND("-",$G19)))))</f>
        <v>-71</v>
      </c>
    </row>
    <row r="20" customFormat="false" ht="14.15" hidden="false" customHeight="false" outlineLevel="0" collapsed="false">
      <c r="A20" s="16" t="n">
        <v>19</v>
      </c>
      <c r="B20" s="52" t="s">
        <v>32</v>
      </c>
      <c r="C20" s="18" t="n">
        <v>12</v>
      </c>
      <c r="D20" s="19" t="str">
        <f aca="false">IF(FIND(B20,"ABCDEFGH",1)&gt;0,INDEX(Parametri!A$6:D$37,MATCH(1,(Parametri!C$6:C$37=B20)*(Parametri!D$6:D$37=INT(C20/10)),0),2)&amp;" ("&amp;INDEX(Parametri!A$6:D$37,MATCH(1,(Parametri!C$6:C$37=B20)*(Parametri!D$6:D$37=INT(C20/10)),0),1)&amp;")","DA SISTEMARE")</f>
        <v>Coccodrilli (13)</v>
      </c>
      <c r="E20" s="18" t="str">
        <f aca="false">IF(AND(D20&lt;&gt;"",F20&lt;&gt;"")," vs ","")</f>
        <v> vs </v>
      </c>
      <c r="F20" s="20" t="str">
        <f aca="false">IF(FIND(B20,"ABCDEFGH",1)&gt;0,INDEX(Parametri!A$6:D$37,MATCH(1,(Parametri!C$6:C$37=B20)*(Parametri!D$6:D$37=C20-10*INT(C20/10)),0),2)&amp;" ("&amp;INDEX(Parametri!A$6:D$37,MATCH(1,(Parametri!C$6:C$37=B20)*(Parametri!D$6:D$37=C20-10*INT(C20/10)),0),1)&amp;")","DA SISTEMARE")</f>
        <v>Pitoni (14)</v>
      </c>
      <c r="G20" s="21" t="s">
        <v>91</v>
      </c>
      <c r="H20" s="22" t="n">
        <f aca="false">IF($G20="","",IF(FIND("-",$G20)=0,"",1*(_xlfn.NUMBERVALUE(MID($G20,1,FIND("-",$G20)-1))&gt;_xlfn.NUMBERVALUE(MID($G20,FIND("-",$G20)+1,LEN($G20)-FIND("-",$G20))))))</f>
        <v>1</v>
      </c>
      <c r="I20" s="22" t="n">
        <f aca="false">IF($G20="","",IF(FIND("-",$G20)=0,"",1*NOT($G20="0-20")*(_xlfn.NUMBERVALUE(MID($G20,1,FIND("-",$G20)-1))&lt;_xlfn.NUMBERVALUE(MID($G20,FIND("-",$G20)+1,LEN($G20)-FIND("-",$G20))))))</f>
        <v>0</v>
      </c>
      <c r="J20" s="22" t="n">
        <f aca="false">IF($G20="","",IF(FIND("-",$G20)=0,"",1*($G20="0-20")))</f>
        <v>0</v>
      </c>
      <c r="K20" s="22" t="n">
        <f aca="false">IF($G20="","",IF(FIND("-",$G20)=0,"",_xlfn.NUMBERVALUE(MID($G20,1,FIND("-",$G20)-1))))</f>
        <v>96</v>
      </c>
      <c r="L20" s="22" t="n">
        <f aca="false">IF($G20="","",IF(FIND("-",$G20)=0,"",_xlfn.NUMBERVALUE(MID($G20,FIND("-",$G20)+1,LEN($G20)-FIND("-",$G20)))))</f>
        <v>68</v>
      </c>
      <c r="M20" s="23" t="n">
        <f aca="false">IF($G20="","",IF(FIND("-",$G20)=0,"",_xlfn.NUMBERVALUE(MID($G20,1,FIND("-",$G20)-1))-_xlfn.NUMBERVALUE(MID($G20,FIND("-",$G20)+1,LEN($G20)-FIND("-",$G20)))))</f>
        <v>28</v>
      </c>
      <c r="N20" s="24" t="n">
        <f aca="false">IF($G20="","",IF(FIND("-",$G20)=0,"",1*(_xlfn.NUMBERVALUE(MID($G20,1,FIND("-",$G20)-1))&lt;_xlfn.NUMBERVALUE(MID($G20,FIND("-",$G20)+1,LEN($G20)-FIND("-",$G20))))))</f>
        <v>0</v>
      </c>
      <c r="O20" s="24" t="n">
        <f aca="false">IF($G20="","",IF(FIND("-",$G20)=0,"",1*NOT($G20="20-0")*(_xlfn.NUMBERVALUE(MID($G20,1,FIND("-",$G20)-1))&gt;_xlfn.NUMBERVALUE(MID($G20,FIND("-",$G20)+1,LEN($G20)-FIND("-",$G20))))))</f>
        <v>1</v>
      </c>
      <c r="P20" s="24" t="n">
        <f aca="false">IF($G20="","",IF(FIND("-",$G20)=0,"",1*($G20="20-0")))</f>
        <v>0</v>
      </c>
      <c r="Q20" s="24" t="n">
        <f aca="false">IF($G20="","",IF(FIND("-",$G20)=0,"",_xlfn.NUMBERVALUE(MID($G20,FIND("-",$G20)+1,LEN($G20)-FIND("-",$G20)))))</f>
        <v>68</v>
      </c>
      <c r="R20" s="24" t="n">
        <f aca="false">IF($G20="","",IF(FIND("-",$G20)=0,"",_xlfn.NUMBERVALUE(MID($G20,1,FIND("-",$G20)-1))))</f>
        <v>96</v>
      </c>
      <c r="S20" s="25" t="n">
        <f aca="false">IF($G20="","",IF(FIND("-",$G20)=0,"",-_xlfn.NUMBERVALUE(MID($G20,1,FIND("-",$G20)-1))+_xlfn.NUMBERVALUE(MID($G20,FIND("-",$G20)+1,LEN($G20)-FIND("-",$G20)))))</f>
        <v>-28</v>
      </c>
    </row>
    <row r="21" customFormat="false" ht="14.15" hidden="false" customHeight="false" outlineLevel="0" collapsed="false">
      <c r="A21" s="26" t="n">
        <v>20</v>
      </c>
      <c r="B21" s="53" t="s">
        <v>32</v>
      </c>
      <c r="C21" s="28" t="n">
        <v>13</v>
      </c>
      <c r="D21" s="29" t="str">
        <f aca="false">IF(FIND(B21,"ABCDEFGH",1)&gt;0,INDEX(Parametri!A$6:D$37,MATCH(1,(Parametri!C$6:C$37=B21)*(Parametri!D$6:D$37=INT(C21/10)),0),2)&amp;" ("&amp;INDEX(Parametri!A$6:D$37,MATCH(1,(Parametri!C$6:C$37=B21)*(Parametri!D$6:D$37=INT(C21/10)),0),1)&amp;")","DA SISTEMARE")</f>
        <v>Coccodrilli (13)</v>
      </c>
      <c r="E21" s="28" t="str">
        <f aca="false">IF(AND(D21&lt;&gt;"",F21&lt;&gt;"")," vs ","")</f>
        <v> vs </v>
      </c>
      <c r="F21" s="30" t="str">
        <f aca="false">IF(FIND(B21,"ABCDEFGH",1)&gt;0,INDEX(Parametri!A$6:D$37,MATCH(1,(Parametri!C$6:C$37=B21)*(Parametri!D$6:D$37=C21-10*INT(C21/10)),0),2)&amp;" ("&amp;INDEX(Parametri!A$6:D$37,MATCH(1,(Parametri!C$6:C$37=B21)*(Parametri!D$6:D$37=C21-10*INT(C21/10)),0),1)&amp;")","DA SISTEMARE")</f>
        <v>Aquile (15)</v>
      </c>
      <c r="G21" s="31" t="s">
        <v>92</v>
      </c>
      <c r="H21" s="32" t="n">
        <f aca="false">IF($G21="","",IF(FIND("-",$G21)=0,"",1*(_xlfn.NUMBERVALUE(MID($G21,1,FIND("-",$G21)-1))&gt;_xlfn.NUMBERVALUE(MID($G21,FIND("-",$G21)+1,LEN($G21)-FIND("-",$G21))))))</f>
        <v>0</v>
      </c>
      <c r="I21" s="32" t="n">
        <f aca="false">IF($G21="","",IF(FIND("-",$G21)=0,"",1*NOT($G21="0-20")*(_xlfn.NUMBERVALUE(MID($G21,1,FIND("-",$G21)-1))&lt;_xlfn.NUMBERVALUE(MID($G21,FIND("-",$G21)+1,LEN($G21)-FIND("-",$G21))))))</f>
        <v>1</v>
      </c>
      <c r="J21" s="32" t="n">
        <f aca="false">IF($G21="","",IF(FIND("-",$G21)=0,"",1*($G21="0-20")))</f>
        <v>0</v>
      </c>
      <c r="K21" s="32" t="n">
        <f aca="false">IF($G21="","",IF(FIND("-",$G21)=0,"",_xlfn.NUMBERVALUE(MID($G21,1,FIND("-",$G21)-1))))</f>
        <v>21</v>
      </c>
      <c r="L21" s="32" t="n">
        <f aca="false">IF($G21="","",IF(FIND("-",$G21)=0,"",_xlfn.NUMBERVALUE(MID($G21,FIND("-",$G21)+1,LEN($G21)-FIND("-",$G21)))))</f>
        <v>29</v>
      </c>
      <c r="M21" s="33" t="n">
        <f aca="false">IF($G21="","",IF(FIND("-",$G21)=0,"",_xlfn.NUMBERVALUE(MID($G21,1,FIND("-",$G21)-1))-_xlfn.NUMBERVALUE(MID($G21,FIND("-",$G21)+1,LEN($G21)-FIND("-",$G21)))))</f>
        <v>-8</v>
      </c>
      <c r="N21" s="34" t="n">
        <f aca="false">IF($G21="","",IF(FIND("-",$G21)=0,"",1*(_xlfn.NUMBERVALUE(MID($G21,1,FIND("-",$G21)-1))&lt;_xlfn.NUMBERVALUE(MID($G21,FIND("-",$G21)+1,LEN($G21)-FIND("-",$G21))))))</f>
        <v>1</v>
      </c>
      <c r="O21" s="34" t="n">
        <f aca="false">IF($G21="","",IF(FIND("-",$G21)=0,"",1*NOT($G21="20-0")*(_xlfn.NUMBERVALUE(MID($G21,1,FIND("-",$G21)-1))&gt;_xlfn.NUMBERVALUE(MID($G21,FIND("-",$G21)+1,LEN($G21)-FIND("-",$G21))))))</f>
        <v>0</v>
      </c>
      <c r="P21" s="34" t="n">
        <f aca="false">IF($G21="","",IF(FIND("-",$G21)=0,"",1*($G21="20-0")))</f>
        <v>0</v>
      </c>
      <c r="Q21" s="34" t="n">
        <f aca="false">IF($G21="","",IF(FIND("-",$G21)=0,"",_xlfn.NUMBERVALUE(MID($G21,FIND("-",$G21)+1,LEN($G21)-FIND("-",$G21)))))</f>
        <v>29</v>
      </c>
      <c r="R21" s="34" t="n">
        <f aca="false">IF($G21="","",IF(FIND("-",$G21)=0,"",_xlfn.NUMBERVALUE(MID($G21,1,FIND("-",$G21)-1))))</f>
        <v>21</v>
      </c>
      <c r="S21" s="35" t="n">
        <f aca="false">IF($G21="","",IF(FIND("-",$G21)=0,"",-_xlfn.NUMBERVALUE(MID($G21,1,FIND("-",$G21)-1))+_xlfn.NUMBERVALUE(MID($G21,FIND("-",$G21)+1,LEN($G21)-FIND("-",$G21)))))</f>
        <v>8</v>
      </c>
    </row>
    <row r="22" customFormat="false" ht="14.15" hidden="false" customHeight="false" outlineLevel="0" collapsed="false">
      <c r="A22" s="26" t="n">
        <v>21</v>
      </c>
      <c r="B22" s="53" t="s">
        <v>32</v>
      </c>
      <c r="C22" s="28" t="n">
        <v>14</v>
      </c>
      <c r="D22" s="29" t="str">
        <f aca="false">IF(FIND(B22,"ABCDEFGH",1)&gt;0,INDEX(Parametri!A$6:D$37,MATCH(1,(Parametri!C$6:C$37=B22)*(Parametri!D$6:D$37=INT(C22/10)),0),2)&amp;" ("&amp;INDEX(Parametri!A$6:D$37,MATCH(1,(Parametri!C$6:C$37=B22)*(Parametri!D$6:D$37=INT(C22/10)),0),1)&amp;")","DA SISTEMARE")</f>
        <v>Coccodrilli (13)</v>
      </c>
      <c r="E22" s="28" t="str">
        <f aca="false">IF(AND(D22&lt;&gt;"",F22&lt;&gt;"")," vs ","")</f>
        <v> vs </v>
      </c>
      <c r="F22" s="30" t="str">
        <f aca="false">IF(FIND(B22,"ABCDEFGH",1)&gt;0,INDEX(Parametri!A$6:D$37,MATCH(1,(Parametri!C$6:C$37=B22)*(Parametri!D$6:D$37=C22-10*INT(C22/10)),0),2)&amp;" ("&amp;INDEX(Parametri!A$6:D$37,MATCH(1,(Parametri!C$6:C$37=B22)*(Parametri!D$6:D$37=C22-10*INT(C22/10)),0),1)&amp;")","DA SISTEMARE")</f>
        <v>Falchi (16)</v>
      </c>
      <c r="G22" s="31" t="s">
        <v>93</v>
      </c>
      <c r="H22" s="32" t="n">
        <f aca="false">IF($G22="","",IF(FIND("-",$G22)=0,"",1*(_xlfn.NUMBERVALUE(MID($G22,1,FIND("-",$G22)-1))&gt;_xlfn.NUMBERVALUE(MID($G22,FIND("-",$G22)+1,LEN($G22)-FIND("-",$G22))))))</f>
        <v>0</v>
      </c>
      <c r="I22" s="32" t="n">
        <f aca="false">IF($G22="","",IF(FIND("-",$G22)=0,"",1*NOT($G22="0-20")*(_xlfn.NUMBERVALUE(MID($G22,1,FIND("-",$G22)-1))&lt;_xlfn.NUMBERVALUE(MID($G22,FIND("-",$G22)+1,LEN($G22)-FIND("-",$G22))))))</f>
        <v>1</v>
      </c>
      <c r="J22" s="32" t="n">
        <f aca="false">IF($G22="","",IF(FIND("-",$G22)=0,"",1*($G22="0-20")))</f>
        <v>0</v>
      </c>
      <c r="K22" s="32" t="n">
        <f aca="false">IF($G22="","",IF(FIND("-",$G22)=0,"",_xlfn.NUMBERVALUE(MID($G22,1,FIND("-",$G22)-1))))</f>
        <v>54</v>
      </c>
      <c r="L22" s="32" t="n">
        <f aca="false">IF($G22="","",IF(FIND("-",$G22)=0,"",_xlfn.NUMBERVALUE(MID($G22,FIND("-",$G22)+1,LEN($G22)-FIND("-",$G22)))))</f>
        <v>64</v>
      </c>
      <c r="M22" s="33" t="n">
        <f aca="false">IF($G22="","",IF(FIND("-",$G22)=0,"",_xlfn.NUMBERVALUE(MID($G22,1,FIND("-",$G22)-1))-_xlfn.NUMBERVALUE(MID($G22,FIND("-",$G22)+1,LEN($G22)-FIND("-",$G22)))))</f>
        <v>-10</v>
      </c>
      <c r="N22" s="34" t="n">
        <f aca="false">IF($G22="","",IF(FIND("-",$G22)=0,"",1*(_xlfn.NUMBERVALUE(MID($G22,1,FIND("-",$G22)-1))&lt;_xlfn.NUMBERVALUE(MID($G22,FIND("-",$G22)+1,LEN($G22)-FIND("-",$G22))))))</f>
        <v>1</v>
      </c>
      <c r="O22" s="34" t="n">
        <f aca="false">IF($G22="","",IF(FIND("-",$G22)=0,"",1*NOT($G22="20-0")*(_xlfn.NUMBERVALUE(MID($G22,1,FIND("-",$G22)-1))&gt;_xlfn.NUMBERVALUE(MID($G22,FIND("-",$G22)+1,LEN($G22)-FIND("-",$G22))))))</f>
        <v>0</v>
      </c>
      <c r="P22" s="34" t="n">
        <f aca="false">IF($G22="","",IF(FIND("-",$G22)=0,"",1*($G22="20-0")))</f>
        <v>0</v>
      </c>
      <c r="Q22" s="34" t="n">
        <f aca="false">IF($G22="","",IF(FIND("-",$G22)=0,"",_xlfn.NUMBERVALUE(MID($G22,FIND("-",$G22)+1,LEN($G22)-FIND("-",$G22)))))</f>
        <v>64</v>
      </c>
      <c r="R22" s="34" t="n">
        <f aca="false">IF($G22="","",IF(FIND("-",$G22)=0,"",_xlfn.NUMBERVALUE(MID($G22,1,FIND("-",$G22)-1))))</f>
        <v>54</v>
      </c>
      <c r="S22" s="35" t="n">
        <f aca="false">IF($G22="","",IF(FIND("-",$G22)=0,"",-_xlfn.NUMBERVALUE(MID($G22,1,FIND("-",$G22)-1))+_xlfn.NUMBERVALUE(MID($G22,FIND("-",$G22)+1,LEN($G22)-FIND("-",$G22)))))</f>
        <v>10</v>
      </c>
    </row>
    <row r="23" customFormat="false" ht="14.15" hidden="false" customHeight="false" outlineLevel="0" collapsed="false">
      <c r="A23" s="26" t="n">
        <v>22</v>
      </c>
      <c r="B23" s="53" t="s">
        <v>32</v>
      </c>
      <c r="C23" s="28" t="n">
        <v>23</v>
      </c>
      <c r="D23" s="29" t="str">
        <f aca="false">IF(FIND(B23,"ABCDEFGH",1)&gt;0,INDEX(Parametri!A$6:D$37,MATCH(1,(Parametri!C$6:C$37=B23)*(Parametri!D$6:D$37=INT(C23/10)),0),2)&amp;" ("&amp;INDEX(Parametri!A$6:D$37,MATCH(1,(Parametri!C$6:C$37=B23)*(Parametri!D$6:D$37=INT(C23/10)),0),1)&amp;")","DA SISTEMARE")</f>
        <v>Pitoni (14)</v>
      </c>
      <c r="E23" s="28" t="str">
        <f aca="false">IF(AND(D23&lt;&gt;"",F23&lt;&gt;"")," vs ","")</f>
        <v> vs </v>
      </c>
      <c r="F23" s="30" t="str">
        <f aca="false">IF(FIND(B23,"ABCDEFGH",1)&gt;0,INDEX(Parametri!A$6:D$37,MATCH(1,(Parametri!C$6:C$37=B23)*(Parametri!D$6:D$37=C23-10*INT(C23/10)),0),2)&amp;" ("&amp;INDEX(Parametri!A$6:D$37,MATCH(1,(Parametri!C$6:C$37=B23)*(Parametri!D$6:D$37=C23-10*INT(C23/10)),0),1)&amp;")","DA SISTEMARE")</f>
        <v>Aquile (15)</v>
      </c>
      <c r="G23" s="31" t="s">
        <v>94</v>
      </c>
      <c r="H23" s="32" t="n">
        <f aca="false">IF($G23="","",IF(FIND("-",$G23)=0,"",1*(_xlfn.NUMBERVALUE(MID($G23,1,FIND("-",$G23)-1))&gt;_xlfn.NUMBERVALUE(MID($G23,FIND("-",$G23)+1,LEN($G23)-FIND("-",$G23))))))</f>
        <v>1</v>
      </c>
      <c r="I23" s="32" t="n">
        <f aca="false">IF($G23="","",IF(FIND("-",$G23)=0,"",1*NOT($G23="0-20")*(_xlfn.NUMBERVALUE(MID($G23,1,FIND("-",$G23)-1))&lt;_xlfn.NUMBERVALUE(MID($G23,FIND("-",$G23)+1,LEN($G23)-FIND("-",$G23))))))</f>
        <v>0</v>
      </c>
      <c r="J23" s="32" t="n">
        <f aca="false">IF($G23="","",IF(FIND("-",$G23)=0,"",1*($G23="0-20")))</f>
        <v>0</v>
      </c>
      <c r="K23" s="32" t="n">
        <f aca="false">IF($G23="","",IF(FIND("-",$G23)=0,"",_xlfn.NUMBERVALUE(MID($G23,1,FIND("-",$G23)-1))))</f>
        <v>67</v>
      </c>
      <c r="L23" s="32" t="n">
        <f aca="false">IF($G23="","",IF(FIND("-",$G23)=0,"",_xlfn.NUMBERVALUE(MID($G23,FIND("-",$G23)+1,LEN($G23)-FIND("-",$G23)))))</f>
        <v>53</v>
      </c>
      <c r="M23" s="33" t="n">
        <f aca="false">IF($G23="","",IF(FIND("-",$G23)=0,"",_xlfn.NUMBERVALUE(MID($G23,1,FIND("-",$G23)-1))-_xlfn.NUMBERVALUE(MID($G23,FIND("-",$G23)+1,LEN($G23)-FIND("-",$G23)))))</f>
        <v>14</v>
      </c>
      <c r="N23" s="34" t="n">
        <f aca="false">IF($G23="","",IF(FIND("-",$G23)=0,"",1*(_xlfn.NUMBERVALUE(MID($G23,1,FIND("-",$G23)-1))&lt;_xlfn.NUMBERVALUE(MID($G23,FIND("-",$G23)+1,LEN($G23)-FIND("-",$G23))))))</f>
        <v>0</v>
      </c>
      <c r="O23" s="34" t="n">
        <f aca="false">IF($G23="","",IF(FIND("-",$G23)=0,"",1*NOT($G23="20-0")*(_xlfn.NUMBERVALUE(MID($G23,1,FIND("-",$G23)-1))&gt;_xlfn.NUMBERVALUE(MID($G23,FIND("-",$G23)+1,LEN($G23)-FIND("-",$G23))))))</f>
        <v>1</v>
      </c>
      <c r="P23" s="34" t="n">
        <f aca="false">IF($G23="","",IF(FIND("-",$G23)=0,"",1*($G23="20-0")))</f>
        <v>0</v>
      </c>
      <c r="Q23" s="34" t="n">
        <f aca="false">IF($G23="","",IF(FIND("-",$G23)=0,"",_xlfn.NUMBERVALUE(MID($G23,FIND("-",$G23)+1,LEN($G23)-FIND("-",$G23)))))</f>
        <v>53</v>
      </c>
      <c r="R23" s="34" t="n">
        <f aca="false">IF($G23="","",IF(FIND("-",$G23)=0,"",_xlfn.NUMBERVALUE(MID($G23,1,FIND("-",$G23)-1))))</f>
        <v>67</v>
      </c>
      <c r="S23" s="35" t="n">
        <f aca="false">IF($G23="","",IF(FIND("-",$G23)=0,"",-_xlfn.NUMBERVALUE(MID($G23,1,FIND("-",$G23)-1))+_xlfn.NUMBERVALUE(MID($G23,FIND("-",$G23)+1,LEN($G23)-FIND("-",$G23)))))</f>
        <v>-14</v>
      </c>
    </row>
    <row r="24" customFormat="false" ht="14.15" hidden="false" customHeight="false" outlineLevel="0" collapsed="false">
      <c r="A24" s="26" t="n">
        <v>23</v>
      </c>
      <c r="B24" s="53" t="s">
        <v>32</v>
      </c>
      <c r="C24" s="28" t="n">
        <v>24</v>
      </c>
      <c r="D24" s="29" t="str">
        <f aca="false">IF(FIND(B24,"ABCDEFGH",1)&gt;0,INDEX(Parametri!A$6:D$37,MATCH(1,(Parametri!C$6:C$37=B24)*(Parametri!D$6:D$37=INT(C24/10)),0),2)&amp;" ("&amp;INDEX(Parametri!A$6:D$37,MATCH(1,(Parametri!C$6:C$37=B24)*(Parametri!D$6:D$37=INT(C24/10)),0),1)&amp;")","DA SISTEMARE")</f>
        <v>Pitoni (14)</v>
      </c>
      <c r="E24" s="28" t="str">
        <f aca="false">IF(AND(D24&lt;&gt;"",F24&lt;&gt;"")," vs ","")</f>
        <v> vs </v>
      </c>
      <c r="F24" s="30" t="str">
        <f aca="false">IF(FIND(B24,"ABCDEFGH",1)&gt;0,INDEX(Parametri!A$6:D$37,MATCH(1,(Parametri!C$6:C$37=B24)*(Parametri!D$6:D$37=C24-10*INT(C24/10)),0),2)&amp;" ("&amp;INDEX(Parametri!A$6:D$37,MATCH(1,(Parametri!C$6:C$37=B24)*(Parametri!D$6:D$37=C24-10*INT(C24/10)),0),1)&amp;")","DA SISTEMARE")</f>
        <v>Falchi (16)</v>
      </c>
      <c r="G24" s="31" t="s">
        <v>95</v>
      </c>
      <c r="H24" s="32" t="n">
        <f aca="false">IF($G24="","",IF(FIND("-",$G24)=0,"",1*(_xlfn.NUMBERVALUE(MID($G24,1,FIND("-",$G24)-1))&gt;_xlfn.NUMBERVALUE(MID($G24,FIND("-",$G24)+1,LEN($G24)-FIND("-",$G24))))))</f>
        <v>1</v>
      </c>
      <c r="I24" s="32" t="n">
        <f aca="false">IF($G24="","",IF(FIND("-",$G24)=0,"",1*NOT($G24="0-20")*(_xlfn.NUMBERVALUE(MID($G24,1,FIND("-",$G24)-1))&lt;_xlfn.NUMBERVALUE(MID($G24,FIND("-",$G24)+1,LEN($G24)-FIND("-",$G24))))))</f>
        <v>0</v>
      </c>
      <c r="J24" s="32" t="n">
        <f aca="false">IF($G24="","",IF(FIND("-",$G24)=0,"",1*($G24="0-20")))</f>
        <v>0</v>
      </c>
      <c r="K24" s="32" t="n">
        <f aca="false">IF($G24="","",IF(FIND("-",$G24)=0,"",_xlfn.NUMBERVALUE(MID($G24,1,FIND("-",$G24)-1))))</f>
        <v>83</v>
      </c>
      <c r="L24" s="32" t="n">
        <f aca="false">IF($G24="","",IF(FIND("-",$G24)=0,"",_xlfn.NUMBERVALUE(MID($G24,FIND("-",$G24)+1,LEN($G24)-FIND("-",$G24)))))</f>
        <v>57</v>
      </c>
      <c r="M24" s="33" t="n">
        <f aca="false">IF($G24="","",IF(FIND("-",$G24)=0,"",_xlfn.NUMBERVALUE(MID($G24,1,FIND("-",$G24)-1))-_xlfn.NUMBERVALUE(MID($G24,FIND("-",$G24)+1,LEN($G24)-FIND("-",$G24)))))</f>
        <v>26</v>
      </c>
      <c r="N24" s="34" t="n">
        <f aca="false">IF($G24="","",IF(FIND("-",$G24)=0,"",1*(_xlfn.NUMBERVALUE(MID($G24,1,FIND("-",$G24)-1))&lt;_xlfn.NUMBERVALUE(MID($G24,FIND("-",$G24)+1,LEN($G24)-FIND("-",$G24))))))</f>
        <v>0</v>
      </c>
      <c r="O24" s="34" t="n">
        <f aca="false">IF($G24="","",IF(FIND("-",$G24)=0,"",1*NOT($G24="20-0")*(_xlfn.NUMBERVALUE(MID($G24,1,FIND("-",$G24)-1))&gt;_xlfn.NUMBERVALUE(MID($G24,FIND("-",$G24)+1,LEN($G24)-FIND("-",$G24))))))</f>
        <v>1</v>
      </c>
      <c r="P24" s="34" t="n">
        <f aca="false">IF($G24="","",IF(FIND("-",$G24)=0,"",1*($G24="20-0")))</f>
        <v>0</v>
      </c>
      <c r="Q24" s="34" t="n">
        <f aca="false">IF($G24="","",IF(FIND("-",$G24)=0,"",_xlfn.NUMBERVALUE(MID($G24,FIND("-",$G24)+1,LEN($G24)-FIND("-",$G24)))))</f>
        <v>57</v>
      </c>
      <c r="R24" s="34" t="n">
        <f aca="false">IF($G24="","",IF(FIND("-",$G24)=0,"",_xlfn.NUMBERVALUE(MID($G24,1,FIND("-",$G24)-1))))</f>
        <v>83</v>
      </c>
      <c r="S24" s="35" t="n">
        <f aca="false">IF($G24="","",IF(FIND("-",$G24)=0,"",-_xlfn.NUMBERVALUE(MID($G24,1,FIND("-",$G24)-1))+_xlfn.NUMBERVALUE(MID($G24,FIND("-",$G24)+1,LEN($G24)-FIND("-",$G24)))))</f>
        <v>-26</v>
      </c>
    </row>
    <row r="25" customFormat="false" ht="14.15" hidden="false" customHeight="false" outlineLevel="0" collapsed="false">
      <c r="A25" s="36" t="n">
        <v>24</v>
      </c>
      <c r="B25" s="54" t="s">
        <v>32</v>
      </c>
      <c r="C25" s="38" t="n">
        <v>34</v>
      </c>
      <c r="D25" s="39" t="str">
        <f aca="false">IF(FIND(B25,"ABCDEFGH",1)&gt;0,INDEX(Parametri!A$6:D$37,MATCH(1,(Parametri!C$6:C$37=B25)*(Parametri!D$6:D$37=INT(C25/10)),0),2)&amp;" ("&amp;INDEX(Parametri!A$6:D$37,MATCH(1,(Parametri!C$6:C$37=B25)*(Parametri!D$6:D$37=INT(C25/10)),0),1)&amp;")","DA SISTEMARE")</f>
        <v>Aquile (15)</v>
      </c>
      <c r="E25" s="38" t="str">
        <f aca="false">IF(AND(D25&lt;&gt;"",F25&lt;&gt;"")," vs ","")</f>
        <v> vs </v>
      </c>
      <c r="F25" s="40" t="str">
        <f aca="false">IF(FIND(B25,"ABCDEFGH",1)&gt;0,INDEX(Parametri!A$6:D$37,MATCH(1,(Parametri!C$6:C$37=B25)*(Parametri!D$6:D$37=C25-10*INT(C25/10)),0),2)&amp;" ("&amp;INDEX(Parametri!A$6:D$37,MATCH(1,(Parametri!C$6:C$37=B25)*(Parametri!D$6:D$37=C25-10*INT(C25/10)),0),1)&amp;")","DA SISTEMARE")</f>
        <v>Falchi (16)</v>
      </c>
      <c r="G25" s="41" t="s">
        <v>96</v>
      </c>
      <c r="H25" s="42" t="n">
        <f aca="false">IF($G25="","",IF(FIND("-",$G25)=0,"",1*(_xlfn.NUMBERVALUE(MID($G25,1,FIND("-",$G25)-1))&gt;_xlfn.NUMBERVALUE(MID($G25,FIND("-",$G25)+1,LEN($G25)-FIND("-",$G25))))))</f>
        <v>1</v>
      </c>
      <c r="I25" s="42" t="n">
        <f aca="false">IF($G25="","",IF(FIND("-",$G25)=0,"",1*NOT($G25="0-20")*(_xlfn.NUMBERVALUE(MID($G25,1,FIND("-",$G25)-1))&lt;_xlfn.NUMBERVALUE(MID($G25,FIND("-",$G25)+1,LEN($G25)-FIND("-",$G25))))))</f>
        <v>0</v>
      </c>
      <c r="J25" s="42" t="n">
        <f aca="false">IF($G25="","",IF(FIND("-",$G25)=0,"",1*($G25="0-20")))</f>
        <v>0</v>
      </c>
      <c r="K25" s="42" t="n">
        <f aca="false">IF($G25="","",IF(FIND("-",$G25)=0,"",_xlfn.NUMBERVALUE(MID($G25,1,FIND("-",$G25)-1))))</f>
        <v>72</v>
      </c>
      <c r="L25" s="42" t="n">
        <f aca="false">IF($G25="","",IF(FIND("-",$G25)=0,"",_xlfn.NUMBERVALUE(MID($G25,FIND("-",$G25)+1,LEN($G25)-FIND("-",$G25)))))</f>
        <v>52</v>
      </c>
      <c r="M25" s="43" t="n">
        <f aca="false">IF($G25="","",IF(FIND("-",$G25)=0,"",_xlfn.NUMBERVALUE(MID($G25,1,FIND("-",$G25)-1))-_xlfn.NUMBERVALUE(MID($G25,FIND("-",$G25)+1,LEN($G25)-FIND("-",$G25)))))</f>
        <v>20</v>
      </c>
      <c r="N25" s="44" t="n">
        <f aca="false">IF($G25="","",IF(FIND("-",$G25)=0,"",1*(_xlfn.NUMBERVALUE(MID($G25,1,FIND("-",$G25)-1))&lt;_xlfn.NUMBERVALUE(MID($G25,FIND("-",$G25)+1,LEN($G25)-FIND("-",$G25))))))</f>
        <v>0</v>
      </c>
      <c r="O25" s="44" t="n">
        <f aca="false">IF($G25="","",IF(FIND("-",$G25)=0,"",1*NOT($G25="20-0")*(_xlfn.NUMBERVALUE(MID($G25,1,FIND("-",$G25)-1))&gt;_xlfn.NUMBERVALUE(MID($G25,FIND("-",$G25)+1,LEN($G25)-FIND("-",$G25))))))</f>
        <v>1</v>
      </c>
      <c r="P25" s="44" t="n">
        <f aca="false">IF($G25="","",IF(FIND("-",$G25)=0,"",1*($G25="20-0")))</f>
        <v>0</v>
      </c>
      <c r="Q25" s="44" t="n">
        <f aca="false">IF($G25="","",IF(FIND("-",$G25)=0,"",_xlfn.NUMBERVALUE(MID($G25,FIND("-",$G25)+1,LEN($G25)-FIND("-",$G25)))))</f>
        <v>52</v>
      </c>
      <c r="R25" s="44" t="n">
        <f aca="false">IF($G25="","",IF(FIND("-",$G25)=0,"",_xlfn.NUMBERVALUE(MID($G25,1,FIND("-",$G25)-1))))</f>
        <v>72</v>
      </c>
      <c r="S25" s="45" t="n">
        <f aca="false">IF($G25="","",IF(FIND("-",$G25)=0,"",-_xlfn.NUMBERVALUE(MID($G25,1,FIND("-",$G25)-1))+_xlfn.NUMBERVALUE(MID($G25,FIND("-",$G25)+1,LEN($G25)-FIND("-",$G25)))))</f>
        <v>-20</v>
      </c>
    </row>
    <row r="26" customFormat="false" ht="14.15" hidden="false" customHeight="false" outlineLevel="0" collapsed="false">
      <c r="A26" s="16" t="n">
        <v>25</v>
      </c>
      <c r="B26" s="55" t="s">
        <v>37</v>
      </c>
      <c r="C26" s="18" t="n">
        <v>12</v>
      </c>
      <c r="D26" s="19" t="str">
        <f aca="false">IF(FIND(B26,"ABCDEFGH",1)&gt;0,INDEX(Parametri!A$6:D$37,MATCH(1,(Parametri!C$6:C$37=B26)*(Parametri!D$6:D$37=INT(C26/10)),0),2)&amp;" ("&amp;INDEX(Parametri!A$6:D$37,MATCH(1,(Parametri!C$6:C$37=B26)*(Parametri!D$6:D$37=INT(C26/10)),0),1)&amp;")","DA SISTEMARE")</f>
        <v>Bisonti (17)</v>
      </c>
      <c r="E26" s="18" t="str">
        <f aca="false">IF(AND(D26&lt;&gt;"",F26&lt;&gt;"")," vs ","")</f>
        <v> vs </v>
      </c>
      <c r="F26" s="20" t="str">
        <f aca="false">IF(FIND(B26,"ABCDEFGH",1)&gt;0,INDEX(Parametri!A$6:D$37,MATCH(1,(Parametri!C$6:C$37=B26)*(Parametri!D$6:D$37=C26-10*INT(C26/10)),0),2)&amp;" ("&amp;INDEX(Parametri!A$6:D$37,MATCH(1,(Parametri!C$6:C$37=B26)*(Parametri!D$6:D$37=C26-10*INT(C26/10)),0),1)&amp;")","DA SISTEMARE")</f>
        <v>Bufali (18)</v>
      </c>
      <c r="G26" s="21" t="s">
        <v>97</v>
      </c>
      <c r="H26" s="22" t="n">
        <f aca="false">IF($G26="","",IF(FIND("-",$G26)=0,"",1*(_xlfn.NUMBERVALUE(MID($G26,1,FIND("-",$G26)-1))&gt;_xlfn.NUMBERVALUE(MID($G26,FIND("-",$G26)+1,LEN($G26)-FIND("-",$G26))))))</f>
        <v>0</v>
      </c>
      <c r="I26" s="22" t="n">
        <f aca="false">IF($G26="","",IF(FIND("-",$G26)=0,"",1*NOT($G26="0-20")*(_xlfn.NUMBERVALUE(MID($G26,1,FIND("-",$G26)-1))&lt;_xlfn.NUMBERVALUE(MID($G26,FIND("-",$G26)+1,LEN($G26)-FIND("-",$G26))))))</f>
        <v>1</v>
      </c>
      <c r="J26" s="22" t="n">
        <f aca="false">IF($G26="","",IF(FIND("-",$G26)=0,"",1*($G26="0-20")))</f>
        <v>0</v>
      </c>
      <c r="K26" s="22" t="n">
        <f aca="false">IF($G26="","",IF(FIND("-",$G26)=0,"",_xlfn.NUMBERVALUE(MID($G26,1,FIND("-",$G26)-1))))</f>
        <v>86</v>
      </c>
      <c r="L26" s="22" t="n">
        <f aca="false">IF($G26="","",IF(FIND("-",$G26)=0,"",_xlfn.NUMBERVALUE(MID($G26,FIND("-",$G26)+1,LEN($G26)-FIND("-",$G26)))))</f>
        <v>97</v>
      </c>
      <c r="M26" s="23" t="n">
        <f aca="false">IF($G26="","",IF(FIND("-",$G26)=0,"",_xlfn.NUMBERVALUE(MID($G26,1,FIND("-",$G26)-1))-_xlfn.NUMBERVALUE(MID($G26,FIND("-",$G26)+1,LEN($G26)-FIND("-",$G26)))))</f>
        <v>-11</v>
      </c>
      <c r="N26" s="24" t="n">
        <f aca="false">IF($G26="","",IF(FIND("-",$G26)=0,"",1*(_xlfn.NUMBERVALUE(MID($G26,1,FIND("-",$G26)-1))&lt;_xlfn.NUMBERVALUE(MID($G26,FIND("-",$G26)+1,LEN($G26)-FIND("-",$G26))))))</f>
        <v>1</v>
      </c>
      <c r="O26" s="24" t="n">
        <f aca="false">IF($G26="","",IF(FIND("-",$G26)=0,"",1*NOT($G26="20-0")*(_xlfn.NUMBERVALUE(MID($G26,1,FIND("-",$G26)-1))&gt;_xlfn.NUMBERVALUE(MID($G26,FIND("-",$G26)+1,LEN($G26)-FIND("-",$G26))))))</f>
        <v>0</v>
      </c>
      <c r="P26" s="24" t="n">
        <f aca="false">IF($G26="","",IF(FIND("-",$G26)=0,"",1*($G26="20-0")))</f>
        <v>0</v>
      </c>
      <c r="Q26" s="24" t="n">
        <f aca="false">IF($G26="","",IF(FIND("-",$G26)=0,"",_xlfn.NUMBERVALUE(MID($G26,FIND("-",$G26)+1,LEN($G26)-FIND("-",$G26)))))</f>
        <v>97</v>
      </c>
      <c r="R26" s="24" t="n">
        <f aca="false">IF($G26="","",IF(FIND("-",$G26)=0,"",_xlfn.NUMBERVALUE(MID($G26,1,FIND("-",$G26)-1))))</f>
        <v>86</v>
      </c>
      <c r="S26" s="25" t="n">
        <f aca="false">IF($G26="","",IF(FIND("-",$G26)=0,"",-_xlfn.NUMBERVALUE(MID($G26,1,FIND("-",$G26)-1))+_xlfn.NUMBERVALUE(MID($G26,FIND("-",$G26)+1,LEN($G26)-FIND("-",$G26)))))</f>
        <v>11</v>
      </c>
    </row>
    <row r="27" customFormat="false" ht="14.15" hidden="false" customHeight="false" outlineLevel="0" collapsed="false">
      <c r="A27" s="26" t="n">
        <v>26</v>
      </c>
      <c r="B27" s="56" t="s">
        <v>37</v>
      </c>
      <c r="C27" s="28" t="n">
        <v>13</v>
      </c>
      <c r="D27" s="29" t="str">
        <f aca="false">IF(FIND(B27,"ABCDEFGH",1)&gt;0,INDEX(Parametri!A$6:D$37,MATCH(1,(Parametri!C$6:C$37=B27)*(Parametri!D$6:D$37=INT(C27/10)),0),2)&amp;" ("&amp;INDEX(Parametri!A$6:D$37,MATCH(1,(Parametri!C$6:C$37=B27)*(Parametri!D$6:D$37=INT(C27/10)),0),1)&amp;")","DA SISTEMARE")</f>
        <v>Bisonti (17)</v>
      </c>
      <c r="E27" s="28" t="str">
        <f aca="false">IF(AND(D27&lt;&gt;"",F27&lt;&gt;"")," vs ","")</f>
        <v> vs </v>
      </c>
      <c r="F27" s="30" t="str">
        <f aca="false">IF(FIND(B27,"ABCDEFGH",1)&gt;0,INDEX(Parametri!A$6:D$37,MATCH(1,(Parametri!C$6:C$37=B27)*(Parametri!D$6:D$37=C27-10*INT(C27/10)),0),2)&amp;" ("&amp;INDEX(Parametri!A$6:D$37,MATCH(1,(Parametri!C$6:C$37=B27)*(Parametri!D$6:D$37=C27-10*INT(C27/10)),0),1)&amp;")","DA SISTEMARE")</f>
        <v>Cervi (19)</v>
      </c>
      <c r="G27" s="31" t="s">
        <v>98</v>
      </c>
      <c r="H27" s="32" t="n">
        <f aca="false">IF($G27="","",IF(FIND("-",$G27)=0,"",1*(_xlfn.NUMBERVALUE(MID($G27,1,FIND("-",$G27)-1))&gt;_xlfn.NUMBERVALUE(MID($G27,FIND("-",$G27)+1,LEN($G27)-FIND("-",$G27))))))</f>
        <v>1</v>
      </c>
      <c r="I27" s="32" t="n">
        <f aca="false">IF($G27="","",IF(FIND("-",$G27)=0,"",1*NOT($G27="0-20")*(_xlfn.NUMBERVALUE(MID($G27,1,FIND("-",$G27)-1))&lt;_xlfn.NUMBERVALUE(MID($G27,FIND("-",$G27)+1,LEN($G27)-FIND("-",$G27))))))</f>
        <v>0</v>
      </c>
      <c r="J27" s="32" t="n">
        <f aca="false">IF($G27="","",IF(FIND("-",$G27)=0,"",1*($G27="0-20")))</f>
        <v>0</v>
      </c>
      <c r="K27" s="32" t="n">
        <f aca="false">IF($G27="","",IF(FIND("-",$G27)=0,"",_xlfn.NUMBERVALUE(MID($G27,1,FIND("-",$G27)-1))))</f>
        <v>20</v>
      </c>
      <c r="L27" s="32" t="n">
        <f aca="false">IF($G27="","",IF(FIND("-",$G27)=0,"",_xlfn.NUMBERVALUE(MID($G27,FIND("-",$G27)+1,LEN($G27)-FIND("-",$G27)))))</f>
        <v>0</v>
      </c>
      <c r="M27" s="33" t="n">
        <f aca="false">IF($G27="","",IF(FIND("-",$G27)=0,"",_xlfn.NUMBERVALUE(MID($G27,1,FIND("-",$G27)-1))-_xlfn.NUMBERVALUE(MID($G27,FIND("-",$G27)+1,LEN($G27)-FIND("-",$G27)))))</f>
        <v>20</v>
      </c>
      <c r="N27" s="34" t="n">
        <f aca="false">IF($G27="","",IF(FIND("-",$G27)=0,"",1*(_xlfn.NUMBERVALUE(MID($G27,1,FIND("-",$G27)-1))&lt;_xlfn.NUMBERVALUE(MID($G27,FIND("-",$G27)+1,LEN($G27)-FIND("-",$G27))))))</f>
        <v>0</v>
      </c>
      <c r="O27" s="34" t="n">
        <f aca="false">IF($G27="","",IF(FIND("-",$G27)=0,"",1*NOT($G27="20-0")*(_xlfn.NUMBERVALUE(MID($G27,1,FIND("-",$G27)-1))&gt;_xlfn.NUMBERVALUE(MID($G27,FIND("-",$G27)+1,LEN($G27)-FIND("-",$G27))))))</f>
        <v>0</v>
      </c>
      <c r="P27" s="34" t="n">
        <f aca="false">IF($G27="","",IF(FIND("-",$G27)=0,"",1*($G27="20-0")))</f>
        <v>1</v>
      </c>
      <c r="Q27" s="34" t="n">
        <f aca="false">IF($G27="","",IF(FIND("-",$G27)=0,"",_xlfn.NUMBERVALUE(MID($G27,FIND("-",$G27)+1,LEN($G27)-FIND("-",$G27)))))</f>
        <v>0</v>
      </c>
      <c r="R27" s="34" t="n">
        <f aca="false">IF($G27="","",IF(FIND("-",$G27)=0,"",_xlfn.NUMBERVALUE(MID($G27,1,FIND("-",$G27)-1))))</f>
        <v>20</v>
      </c>
      <c r="S27" s="35" t="n">
        <f aca="false">IF($G27="","",IF(FIND("-",$G27)=0,"",-_xlfn.NUMBERVALUE(MID($G27,1,FIND("-",$G27)-1))+_xlfn.NUMBERVALUE(MID($G27,FIND("-",$G27)+1,LEN($G27)-FIND("-",$G27)))))</f>
        <v>-20</v>
      </c>
    </row>
    <row r="28" customFormat="false" ht="14.15" hidden="false" customHeight="false" outlineLevel="0" collapsed="false">
      <c r="A28" s="26" t="n">
        <v>27</v>
      </c>
      <c r="B28" s="56" t="s">
        <v>37</v>
      </c>
      <c r="C28" s="28" t="n">
        <v>14</v>
      </c>
      <c r="D28" s="29" t="str">
        <f aca="false">IF(FIND(B28,"ABCDEFGH",1)&gt;0,INDEX(Parametri!A$6:D$37,MATCH(1,(Parametri!C$6:C$37=B28)*(Parametri!D$6:D$37=INT(C28/10)),0),2)&amp;" ("&amp;INDEX(Parametri!A$6:D$37,MATCH(1,(Parametri!C$6:C$37=B28)*(Parametri!D$6:D$37=INT(C28/10)),0),1)&amp;")","DA SISTEMARE")</f>
        <v>Bisonti (17)</v>
      </c>
      <c r="E28" s="28" t="str">
        <f aca="false">IF(AND(D28&lt;&gt;"",F28&lt;&gt;"")," vs ","")</f>
        <v> vs </v>
      </c>
      <c r="F28" s="30" t="str">
        <f aca="false">IF(FIND(B28,"ABCDEFGH",1)&gt;0,INDEX(Parametri!A$6:D$37,MATCH(1,(Parametri!C$6:C$37=B28)*(Parametri!D$6:D$37=C28-10*INT(C28/10)),0),2)&amp;" ("&amp;INDEX(Parametri!A$6:D$37,MATCH(1,(Parametri!C$6:C$37=B28)*(Parametri!D$6:D$37=C28-10*INT(C28/10)),0),1)&amp;")","DA SISTEMARE")</f>
        <v>Cinghiali (20)</v>
      </c>
      <c r="G28" s="31" t="s">
        <v>99</v>
      </c>
      <c r="H28" s="32" t="n">
        <f aca="false">IF($G28="","",IF(FIND("-",$G28)=0,"",1*(_xlfn.NUMBERVALUE(MID($G28,1,FIND("-",$G28)-1))&gt;_xlfn.NUMBERVALUE(MID($G28,FIND("-",$G28)+1,LEN($G28)-FIND("-",$G28))))))</f>
        <v>0</v>
      </c>
      <c r="I28" s="32" t="n">
        <f aca="false">IF($G28="","",IF(FIND("-",$G28)=0,"",1*NOT($G28="0-20")*(_xlfn.NUMBERVALUE(MID($G28,1,FIND("-",$G28)-1))&lt;_xlfn.NUMBERVALUE(MID($G28,FIND("-",$G28)+1,LEN($G28)-FIND("-",$G28))))))</f>
        <v>1</v>
      </c>
      <c r="J28" s="32" t="n">
        <f aca="false">IF($G28="","",IF(FIND("-",$G28)=0,"",1*($G28="0-20")))</f>
        <v>0</v>
      </c>
      <c r="K28" s="32" t="n">
        <f aca="false">IF($G28="","",IF(FIND("-",$G28)=0,"",_xlfn.NUMBERVALUE(MID($G28,1,FIND("-",$G28)-1))))</f>
        <v>42</v>
      </c>
      <c r="L28" s="32" t="n">
        <f aca="false">IF($G28="","",IF(FIND("-",$G28)=0,"",_xlfn.NUMBERVALUE(MID($G28,FIND("-",$G28)+1,LEN($G28)-FIND("-",$G28)))))</f>
        <v>82</v>
      </c>
      <c r="M28" s="33" t="n">
        <f aca="false">IF($G28="","",IF(FIND("-",$G28)=0,"",_xlfn.NUMBERVALUE(MID($G28,1,FIND("-",$G28)-1))-_xlfn.NUMBERVALUE(MID($G28,FIND("-",$G28)+1,LEN($G28)-FIND("-",$G28)))))</f>
        <v>-40</v>
      </c>
      <c r="N28" s="34" t="n">
        <f aca="false">IF($G28="","",IF(FIND("-",$G28)=0,"",1*(_xlfn.NUMBERVALUE(MID($G28,1,FIND("-",$G28)-1))&lt;_xlfn.NUMBERVALUE(MID($G28,FIND("-",$G28)+1,LEN($G28)-FIND("-",$G28))))))</f>
        <v>1</v>
      </c>
      <c r="O28" s="34" t="n">
        <f aca="false">IF($G28="","",IF(FIND("-",$G28)=0,"",1*NOT($G28="20-0")*(_xlfn.NUMBERVALUE(MID($G28,1,FIND("-",$G28)-1))&gt;_xlfn.NUMBERVALUE(MID($G28,FIND("-",$G28)+1,LEN($G28)-FIND("-",$G28))))))</f>
        <v>0</v>
      </c>
      <c r="P28" s="34" t="n">
        <f aca="false">IF($G28="","",IF(FIND("-",$G28)=0,"",1*($G28="20-0")))</f>
        <v>0</v>
      </c>
      <c r="Q28" s="34" t="n">
        <f aca="false">IF($G28="","",IF(FIND("-",$G28)=0,"",_xlfn.NUMBERVALUE(MID($G28,FIND("-",$G28)+1,LEN($G28)-FIND("-",$G28)))))</f>
        <v>82</v>
      </c>
      <c r="R28" s="34" t="n">
        <f aca="false">IF($G28="","",IF(FIND("-",$G28)=0,"",_xlfn.NUMBERVALUE(MID($G28,1,FIND("-",$G28)-1))))</f>
        <v>42</v>
      </c>
      <c r="S28" s="35" t="n">
        <f aca="false">IF($G28="","",IF(FIND("-",$G28)=0,"",-_xlfn.NUMBERVALUE(MID($G28,1,FIND("-",$G28)-1))+_xlfn.NUMBERVALUE(MID($G28,FIND("-",$G28)+1,LEN($G28)-FIND("-",$G28)))))</f>
        <v>40</v>
      </c>
    </row>
    <row r="29" customFormat="false" ht="14.15" hidden="false" customHeight="false" outlineLevel="0" collapsed="false">
      <c r="A29" s="26" t="n">
        <v>28</v>
      </c>
      <c r="B29" s="56" t="s">
        <v>37</v>
      </c>
      <c r="C29" s="28" t="n">
        <v>23</v>
      </c>
      <c r="D29" s="29" t="str">
        <f aca="false">IF(FIND(B29,"ABCDEFGH",1)&gt;0,INDEX(Parametri!A$6:D$37,MATCH(1,(Parametri!C$6:C$37=B29)*(Parametri!D$6:D$37=INT(C29/10)),0),2)&amp;" ("&amp;INDEX(Parametri!A$6:D$37,MATCH(1,(Parametri!C$6:C$37=B29)*(Parametri!D$6:D$37=INT(C29/10)),0),1)&amp;")","DA SISTEMARE")</f>
        <v>Bufali (18)</v>
      </c>
      <c r="E29" s="28" t="str">
        <f aca="false">IF(AND(D29&lt;&gt;"",F29&lt;&gt;"")," vs ","")</f>
        <v> vs </v>
      </c>
      <c r="F29" s="30" t="str">
        <f aca="false">IF(FIND(B29,"ABCDEFGH",1)&gt;0,INDEX(Parametri!A$6:D$37,MATCH(1,(Parametri!C$6:C$37=B29)*(Parametri!D$6:D$37=C29-10*INT(C29/10)),0),2)&amp;" ("&amp;INDEX(Parametri!A$6:D$37,MATCH(1,(Parametri!C$6:C$37=B29)*(Parametri!D$6:D$37=C29-10*INT(C29/10)),0),1)&amp;")","DA SISTEMARE")</f>
        <v>Cervi (19)</v>
      </c>
      <c r="G29" s="31" t="s">
        <v>100</v>
      </c>
      <c r="H29" s="32" t="n">
        <f aca="false">IF($G29="","",IF(FIND("-",$G29)=0,"",1*(_xlfn.NUMBERVALUE(MID($G29,1,FIND("-",$G29)-1))&gt;_xlfn.NUMBERVALUE(MID($G29,FIND("-",$G29)+1,LEN($G29)-FIND("-",$G29))))))</f>
        <v>1</v>
      </c>
      <c r="I29" s="32" t="n">
        <f aca="false">IF($G29="","",IF(FIND("-",$G29)=0,"",1*NOT($G29="0-20")*(_xlfn.NUMBERVALUE(MID($G29,1,FIND("-",$G29)-1))&lt;_xlfn.NUMBERVALUE(MID($G29,FIND("-",$G29)+1,LEN($G29)-FIND("-",$G29))))))</f>
        <v>0</v>
      </c>
      <c r="J29" s="32" t="n">
        <f aca="false">IF($G29="","",IF(FIND("-",$G29)=0,"",1*($G29="0-20")))</f>
        <v>0</v>
      </c>
      <c r="K29" s="32" t="n">
        <f aca="false">IF($G29="","",IF(FIND("-",$G29)=0,"",_xlfn.NUMBERVALUE(MID($G29,1,FIND("-",$G29)-1))))</f>
        <v>66</v>
      </c>
      <c r="L29" s="32" t="n">
        <f aca="false">IF($G29="","",IF(FIND("-",$G29)=0,"",_xlfn.NUMBERVALUE(MID($G29,FIND("-",$G29)+1,LEN($G29)-FIND("-",$G29)))))</f>
        <v>49</v>
      </c>
      <c r="M29" s="33" t="n">
        <f aca="false">IF($G29="","",IF(FIND("-",$G29)=0,"",_xlfn.NUMBERVALUE(MID($G29,1,FIND("-",$G29)-1))-_xlfn.NUMBERVALUE(MID($G29,FIND("-",$G29)+1,LEN($G29)-FIND("-",$G29)))))</f>
        <v>17</v>
      </c>
      <c r="N29" s="34" t="n">
        <f aca="false">IF($G29="","",IF(FIND("-",$G29)=0,"",1*(_xlfn.NUMBERVALUE(MID($G29,1,FIND("-",$G29)-1))&lt;_xlfn.NUMBERVALUE(MID($G29,FIND("-",$G29)+1,LEN($G29)-FIND("-",$G29))))))</f>
        <v>0</v>
      </c>
      <c r="O29" s="34" t="n">
        <f aca="false">IF($G29="","",IF(FIND("-",$G29)=0,"",1*NOT($G29="20-0")*(_xlfn.NUMBERVALUE(MID($G29,1,FIND("-",$G29)-1))&gt;_xlfn.NUMBERVALUE(MID($G29,FIND("-",$G29)+1,LEN($G29)-FIND("-",$G29))))))</f>
        <v>1</v>
      </c>
      <c r="P29" s="34" t="n">
        <f aca="false">IF($G29="","",IF(FIND("-",$G29)=0,"",1*($G29="20-0")))</f>
        <v>0</v>
      </c>
      <c r="Q29" s="34" t="n">
        <f aca="false">IF($G29="","",IF(FIND("-",$G29)=0,"",_xlfn.NUMBERVALUE(MID($G29,FIND("-",$G29)+1,LEN($G29)-FIND("-",$G29)))))</f>
        <v>49</v>
      </c>
      <c r="R29" s="34" t="n">
        <f aca="false">IF($G29="","",IF(FIND("-",$G29)=0,"",_xlfn.NUMBERVALUE(MID($G29,1,FIND("-",$G29)-1))))</f>
        <v>66</v>
      </c>
      <c r="S29" s="35" t="n">
        <f aca="false">IF($G29="","",IF(FIND("-",$G29)=0,"",-_xlfn.NUMBERVALUE(MID($G29,1,FIND("-",$G29)-1))+_xlfn.NUMBERVALUE(MID($G29,FIND("-",$G29)+1,LEN($G29)-FIND("-",$G29)))))</f>
        <v>-17</v>
      </c>
    </row>
    <row r="30" customFormat="false" ht="14.15" hidden="false" customHeight="false" outlineLevel="0" collapsed="false">
      <c r="A30" s="26" t="n">
        <v>29</v>
      </c>
      <c r="B30" s="56" t="s">
        <v>37</v>
      </c>
      <c r="C30" s="28" t="n">
        <v>24</v>
      </c>
      <c r="D30" s="29" t="str">
        <f aca="false">IF(FIND(B30,"ABCDEFGH",1)&gt;0,INDEX(Parametri!A$6:D$37,MATCH(1,(Parametri!C$6:C$37=B30)*(Parametri!D$6:D$37=INT(C30/10)),0),2)&amp;" ("&amp;INDEX(Parametri!A$6:D$37,MATCH(1,(Parametri!C$6:C$37=B30)*(Parametri!D$6:D$37=INT(C30/10)),0),1)&amp;")","DA SISTEMARE")</f>
        <v>Bufali (18)</v>
      </c>
      <c r="E30" s="28" t="str">
        <f aca="false">IF(AND(D30&lt;&gt;"",F30&lt;&gt;"")," vs ","")</f>
        <v> vs </v>
      </c>
      <c r="F30" s="30" t="str">
        <f aca="false">IF(FIND(B30,"ABCDEFGH",1)&gt;0,INDEX(Parametri!A$6:D$37,MATCH(1,(Parametri!C$6:C$37=B30)*(Parametri!D$6:D$37=C30-10*INT(C30/10)),0),2)&amp;" ("&amp;INDEX(Parametri!A$6:D$37,MATCH(1,(Parametri!C$6:C$37=B30)*(Parametri!D$6:D$37=C30-10*INT(C30/10)),0),1)&amp;")","DA SISTEMARE")</f>
        <v>Cinghiali (20)</v>
      </c>
      <c r="G30" s="31" t="s">
        <v>101</v>
      </c>
      <c r="H30" s="32" t="n">
        <f aca="false">IF($G30="","",IF(FIND("-",$G30)=0,"",1*(_xlfn.NUMBERVALUE(MID($G30,1,FIND("-",$G30)-1))&gt;_xlfn.NUMBERVALUE(MID($G30,FIND("-",$G30)+1,LEN($G30)-FIND("-",$G30))))))</f>
        <v>0</v>
      </c>
      <c r="I30" s="32" t="n">
        <f aca="false">IF($G30="","",IF(FIND("-",$G30)=0,"",1*NOT($G30="0-20")*(_xlfn.NUMBERVALUE(MID($G30,1,FIND("-",$G30)-1))&lt;_xlfn.NUMBERVALUE(MID($G30,FIND("-",$G30)+1,LEN($G30)-FIND("-",$G30))))))</f>
        <v>0</v>
      </c>
      <c r="J30" s="32" t="n">
        <f aca="false">IF($G30="","",IF(FIND("-",$G30)=0,"",1*($G30="0-20")))</f>
        <v>1</v>
      </c>
      <c r="K30" s="32" t="n">
        <f aca="false">IF($G30="","",IF(FIND("-",$G30)=0,"",_xlfn.NUMBERVALUE(MID($G30,1,FIND("-",$G30)-1))))</f>
        <v>0</v>
      </c>
      <c r="L30" s="32" t="n">
        <f aca="false">IF($G30="","",IF(FIND("-",$G30)=0,"",_xlfn.NUMBERVALUE(MID($G30,FIND("-",$G30)+1,LEN($G30)-FIND("-",$G30)))))</f>
        <v>20</v>
      </c>
      <c r="M30" s="33" t="n">
        <f aca="false">IF($G30="","",IF(FIND("-",$G30)=0,"",_xlfn.NUMBERVALUE(MID($G30,1,FIND("-",$G30)-1))-_xlfn.NUMBERVALUE(MID($G30,FIND("-",$G30)+1,LEN($G30)-FIND("-",$G30)))))</f>
        <v>-20</v>
      </c>
      <c r="N30" s="34" t="n">
        <f aca="false">IF($G30="","",IF(FIND("-",$G30)=0,"",1*(_xlfn.NUMBERVALUE(MID($G30,1,FIND("-",$G30)-1))&lt;_xlfn.NUMBERVALUE(MID($G30,FIND("-",$G30)+1,LEN($G30)-FIND("-",$G30))))))</f>
        <v>1</v>
      </c>
      <c r="O30" s="34" t="n">
        <f aca="false">IF($G30="","",IF(FIND("-",$G30)=0,"",1*NOT($G30="20-0")*(_xlfn.NUMBERVALUE(MID($G30,1,FIND("-",$G30)-1))&gt;_xlfn.NUMBERVALUE(MID($G30,FIND("-",$G30)+1,LEN($G30)-FIND("-",$G30))))))</f>
        <v>0</v>
      </c>
      <c r="P30" s="34" t="n">
        <f aca="false">IF($G30="","",IF(FIND("-",$G30)=0,"",1*($G30="20-0")))</f>
        <v>0</v>
      </c>
      <c r="Q30" s="34" t="n">
        <f aca="false">IF($G30="","",IF(FIND("-",$G30)=0,"",_xlfn.NUMBERVALUE(MID($G30,FIND("-",$G30)+1,LEN($G30)-FIND("-",$G30)))))</f>
        <v>20</v>
      </c>
      <c r="R30" s="34" t="n">
        <f aca="false">IF($G30="","",IF(FIND("-",$G30)=0,"",_xlfn.NUMBERVALUE(MID($G30,1,FIND("-",$G30)-1))))</f>
        <v>0</v>
      </c>
      <c r="S30" s="35" t="n">
        <f aca="false">IF($G30="","",IF(FIND("-",$G30)=0,"",-_xlfn.NUMBERVALUE(MID($G30,1,FIND("-",$G30)-1))+_xlfn.NUMBERVALUE(MID($G30,FIND("-",$G30)+1,LEN($G30)-FIND("-",$G30)))))</f>
        <v>20</v>
      </c>
    </row>
    <row r="31" customFormat="false" ht="14.15" hidden="false" customHeight="false" outlineLevel="0" collapsed="false">
      <c r="A31" s="36" t="n">
        <v>30</v>
      </c>
      <c r="B31" s="57" t="s">
        <v>37</v>
      </c>
      <c r="C31" s="38" t="n">
        <v>34</v>
      </c>
      <c r="D31" s="39" t="str">
        <f aca="false">IF(FIND(B31,"ABCDEFGH",1)&gt;0,INDEX(Parametri!A$6:D$37,MATCH(1,(Parametri!C$6:C$37=B31)*(Parametri!D$6:D$37=INT(C31/10)),0),2)&amp;" ("&amp;INDEX(Parametri!A$6:D$37,MATCH(1,(Parametri!C$6:C$37=B31)*(Parametri!D$6:D$37=INT(C31/10)),0),1)&amp;")","DA SISTEMARE")</f>
        <v>Cervi (19)</v>
      </c>
      <c r="E31" s="38" t="str">
        <f aca="false">IF(AND(D31&lt;&gt;"",F31&lt;&gt;"")," vs ","")</f>
        <v> vs </v>
      </c>
      <c r="F31" s="40" t="str">
        <f aca="false">IF(FIND(B31,"ABCDEFGH",1)&gt;0,INDEX(Parametri!A$6:D$37,MATCH(1,(Parametri!C$6:C$37=B31)*(Parametri!D$6:D$37=C31-10*INT(C31/10)),0),2)&amp;" ("&amp;INDEX(Parametri!A$6:D$37,MATCH(1,(Parametri!C$6:C$37=B31)*(Parametri!D$6:D$37=C31-10*INT(C31/10)),0),1)&amp;")","DA SISTEMARE")</f>
        <v>Cinghiali (20)</v>
      </c>
      <c r="G31" s="41" t="s">
        <v>101</v>
      </c>
      <c r="H31" s="42" t="n">
        <f aca="false">IF($G31="","",IF(FIND("-",$G31)=0,"",1*(_xlfn.NUMBERVALUE(MID($G31,1,FIND("-",$G31)-1))&gt;_xlfn.NUMBERVALUE(MID($G31,FIND("-",$G31)+1,LEN($G31)-FIND("-",$G31))))))</f>
        <v>0</v>
      </c>
      <c r="I31" s="42" t="n">
        <f aca="false">IF($G31="","",IF(FIND("-",$G31)=0,"",1*NOT($G31="0-20")*(_xlfn.NUMBERVALUE(MID($G31,1,FIND("-",$G31)-1))&lt;_xlfn.NUMBERVALUE(MID($G31,FIND("-",$G31)+1,LEN($G31)-FIND("-",$G31))))))</f>
        <v>0</v>
      </c>
      <c r="J31" s="42" t="n">
        <f aca="false">IF($G31="","",IF(FIND("-",$G31)=0,"",1*($G31="0-20")))</f>
        <v>1</v>
      </c>
      <c r="K31" s="42" t="n">
        <f aca="false">IF($G31="","",IF(FIND("-",$G31)=0,"",_xlfn.NUMBERVALUE(MID($G31,1,FIND("-",$G31)-1))))</f>
        <v>0</v>
      </c>
      <c r="L31" s="42" t="n">
        <f aca="false">IF($G31="","",IF(FIND("-",$G31)=0,"",_xlfn.NUMBERVALUE(MID($G31,FIND("-",$G31)+1,LEN($G31)-FIND("-",$G31)))))</f>
        <v>20</v>
      </c>
      <c r="M31" s="43" t="n">
        <f aca="false">IF($G31="","",IF(FIND("-",$G31)=0,"",_xlfn.NUMBERVALUE(MID($G31,1,FIND("-",$G31)-1))-_xlfn.NUMBERVALUE(MID($G31,FIND("-",$G31)+1,LEN($G31)-FIND("-",$G31)))))</f>
        <v>-20</v>
      </c>
      <c r="N31" s="44" t="n">
        <f aca="false">IF($G31="","",IF(FIND("-",$G31)=0,"",1*(_xlfn.NUMBERVALUE(MID($G31,1,FIND("-",$G31)-1))&lt;_xlfn.NUMBERVALUE(MID($G31,FIND("-",$G31)+1,LEN($G31)-FIND("-",$G31))))))</f>
        <v>1</v>
      </c>
      <c r="O31" s="44" t="n">
        <f aca="false">IF($G31="","",IF(FIND("-",$G31)=0,"",1*NOT($G31="20-0")*(_xlfn.NUMBERVALUE(MID($G31,1,FIND("-",$G31)-1))&gt;_xlfn.NUMBERVALUE(MID($G31,FIND("-",$G31)+1,LEN($G31)-FIND("-",$G31))))))</f>
        <v>0</v>
      </c>
      <c r="P31" s="44" t="n">
        <f aca="false">IF($G31="","",IF(FIND("-",$G31)=0,"",1*($G31="20-0")))</f>
        <v>0</v>
      </c>
      <c r="Q31" s="44" t="n">
        <f aca="false">IF($G31="","",IF(FIND("-",$G31)=0,"",_xlfn.NUMBERVALUE(MID($G31,FIND("-",$G31)+1,LEN($G31)-FIND("-",$G31)))))</f>
        <v>20</v>
      </c>
      <c r="R31" s="44" t="n">
        <f aca="false">IF($G31="","",IF(FIND("-",$G31)=0,"",_xlfn.NUMBERVALUE(MID($G31,1,FIND("-",$G31)-1))))</f>
        <v>0</v>
      </c>
      <c r="S31" s="45" t="n">
        <f aca="false">IF($G31="","",IF(FIND("-",$G31)=0,"",-_xlfn.NUMBERVALUE(MID($G31,1,FIND("-",$G31)-1))+_xlfn.NUMBERVALUE(MID($G31,FIND("-",$G31)+1,LEN($G31)-FIND("-",$G31)))))</f>
        <v>20</v>
      </c>
    </row>
    <row r="32" customFormat="false" ht="14.15" hidden="false" customHeight="false" outlineLevel="0" collapsed="false">
      <c r="A32" s="16" t="n">
        <v>31</v>
      </c>
      <c r="B32" s="58" t="s">
        <v>42</v>
      </c>
      <c r="C32" s="18" t="n">
        <v>12</v>
      </c>
      <c r="D32" s="19" t="str">
        <f aca="false">IF(FIND(B32,"ABCDEFGH",1)&gt;0,INDEX(Parametri!A$6:D$37,MATCH(1,(Parametri!C$6:C$37=B32)*(Parametri!D$6:D$37=INT(C32/10)),0),2)&amp;" ("&amp;INDEX(Parametri!A$6:D$37,MATCH(1,(Parametri!C$6:C$37=B32)*(Parametri!D$6:D$37=INT(C32/10)),0),1)&amp;")","DA SISTEMARE")</f>
        <v>Balene (21)</v>
      </c>
      <c r="E32" s="18" t="str">
        <f aca="false">IF(AND(D32&lt;&gt;"",F32&lt;&gt;"")," vs ","")</f>
        <v> vs </v>
      </c>
      <c r="F32" s="20" t="str">
        <f aca="false">IF(FIND(B32,"ABCDEFGH",1)&gt;0,INDEX(Parametri!A$6:D$37,MATCH(1,(Parametri!C$6:C$37=B32)*(Parametri!D$6:D$37=C32-10*INT(C32/10)),0),2)&amp;" ("&amp;INDEX(Parametri!A$6:D$37,MATCH(1,(Parametri!C$6:C$37=B32)*(Parametri!D$6:D$37=C32-10*INT(C32/10)),0),1)&amp;")","DA SISTEMARE")</f>
        <v>Gabbiani (22)</v>
      </c>
      <c r="G32" s="21" t="s">
        <v>102</v>
      </c>
      <c r="H32" s="22" t="n">
        <f aca="false">IF($G32="","",IF(FIND("-",$G32)=0,"",1*(_xlfn.NUMBERVALUE(MID($G32,1,FIND("-",$G32)-1))&gt;_xlfn.NUMBERVALUE(MID($G32,FIND("-",$G32)+1,LEN($G32)-FIND("-",$G32))))))</f>
        <v>1</v>
      </c>
      <c r="I32" s="22" t="n">
        <f aca="false">IF($G32="","",IF(FIND("-",$G32)=0,"",1*NOT($G32="0-20")*(_xlfn.NUMBERVALUE(MID($G32,1,FIND("-",$G32)-1))&lt;_xlfn.NUMBERVALUE(MID($G32,FIND("-",$G32)+1,LEN($G32)-FIND("-",$G32))))))</f>
        <v>0</v>
      </c>
      <c r="J32" s="22" t="n">
        <f aca="false">IF($G32="","",IF(FIND("-",$G32)=0,"",1*($G32="0-20")))</f>
        <v>0</v>
      </c>
      <c r="K32" s="22" t="n">
        <f aca="false">IF($G32="","",IF(FIND("-",$G32)=0,"",_xlfn.NUMBERVALUE(MID($G32,1,FIND("-",$G32)-1))))</f>
        <v>61</v>
      </c>
      <c r="L32" s="22" t="n">
        <f aca="false">IF($G32="","",IF(FIND("-",$G32)=0,"",_xlfn.NUMBERVALUE(MID($G32,FIND("-",$G32)+1,LEN($G32)-FIND("-",$G32)))))</f>
        <v>41</v>
      </c>
      <c r="M32" s="23" t="n">
        <f aca="false">IF($G32="","",IF(FIND("-",$G32)=0,"",_xlfn.NUMBERVALUE(MID($G32,1,FIND("-",$G32)-1))-_xlfn.NUMBERVALUE(MID($G32,FIND("-",$G32)+1,LEN($G32)-FIND("-",$G32)))))</f>
        <v>20</v>
      </c>
      <c r="N32" s="24" t="n">
        <f aca="false">IF($G32="","",IF(FIND("-",$G32)=0,"",1*(_xlfn.NUMBERVALUE(MID($G32,1,FIND("-",$G32)-1))&lt;_xlfn.NUMBERVALUE(MID($G32,FIND("-",$G32)+1,LEN($G32)-FIND("-",$G32))))))</f>
        <v>0</v>
      </c>
      <c r="O32" s="24" t="n">
        <f aca="false">IF($G32="","",IF(FIND("-",$G32)=0,"",1*NOT($G32="20-0")*(_xlfn.NUMBERVALUE(MID($G32,1,FIND("-",$G32)-1))&gt;_xlfn.NUMBERVALUE(MID($G32,FIND("-",$G32)+1,LEN($G32)-FIND("-",$G32))))))</f>
        <v>1</v>
      </c>
      <c r="P32" s="24" t="n">
        <f aca="false">IF($G32="","",IF(FIND("-",$G32)=0,"",1*($G32="20-0")))</f>
        <v>0</v>
      </c>
      <c r="Q32" s="24" t="n">
        <f aca="false">IF($G32="","",IF(FIND("-",$G32)=0,"",_xlfn.NUMBERVALUE(MID($G32,FIND("-",$G32)+1,LEN($G32)-FIND("-",$G32)))))</f>
        <v>41</v>
      </c>
      <c r="R32" s="24" t="n">
        <f aca="false">IF($G32="","",IF(FIND("-",$G32)=0,"",_xlfn.NUMBERVALUE(MID($G32,1,FIND("-",$G32)-1))))</f>
        <v>61</v>
      </c>
      <c r="S32" s="25" t="n">
        <f aca="false">IF($G32="","",IF(FIND("-",$G32)=0,"",-_xlfn.NUMBERVALUE(MID($G32,1,FIND("-",$G32)-1))+_xlfn.NUMBERVALUE(MID($G32,FIND("-",$G32)+1,LEN($G32)-FIND("-",$G32)))))</f>
        <v>-20</v>
      </c>
    </row>
    <row r="33" customFormat="false" ht="14.15" hidden="false" customHeight="false" outlineLevel="0" collapsed="false">
      <c r="A33" s="26" t="n">
        <v>32</v>
      </c>
      <c r="B33" s="59" t="s">
        <v>42</v>
      </c>
      <c r="C33" s="28" t="n">
        <v>13</v>
      </c>
      <c r="D33" s="29" t="str">
        <f aca="false">IF(FIND(B33,"ABCDEFGH",1)&gt;0,INDEX(Parametri!A$6:D$37,MATCH(1,(Parametri!C$6:C$37=B33)*(Parametri!D$6:D$37=INT(C33/10)),0),2)&amp;" ("&amp;INDEX(Parametri!A$6:D$37,MATCH(1,(Parametri!C$6:C$37=B33)*(Parametri!D$6:D$37=INT(C33/10)),0),1)&amp;")","DA SISTEMARE")</f>
        <v>Balene (21)</v>
      </c>
      <c r="E33" s="28" t="str">
        <f aca="false">IF(AND(D33&lt;&gt;"",F33&lt;&gt;"")," vs ","")</f>
        <v> vs </v>
      </c>
      <c r="F33" s="30" t="str">
        <f aca="false">IF(FIND(B33,"ABCDEFGH",1)&gt;0,INDEX(Parametri!A$6:D$37,MATCH(1,(Parametri!C$6:C$37=B33)*(Parametri!D$6:D$37=C33-10*INT(C33/10)),0),2)&amp;" ("&amp;INDEX(Parametri!A$6:D$37,MATCH(1,(Parametri!C$6:C$37=B33)*(Parametri!D$6:D$37=C33-10*INT(C33/10)),0),1)&amp;")","DA SISTEMARE")</f>
        <v>Delfini (23)</v>
      </c>
      <c r="G33" s="31" t="s">
        <v>103</v>
      </c>
      <c r="H33" s="32" t="n">
        <f aca="false">IF($G33="","",IF(FIND("-",$G33)=0,"",1*(_xlfn.NUMBERVALUE(MID($G33,1,FIND("-",$G33)-1))&gt;_xlfn.NUMBERVALUE(MID($G33,FIND("-",$G33)+1,LEN($G33)-FIND("-",$G33))))))</f>
        <v>1</v>
      </c>
      <c r="I33" s="32" t="n">
        <f aca="false">IF($G33="","",IF(FIND("-",$G33)=0,"",1*NOT($G33="0-20")*(_xlfn.NUMBERVALUE(MID($G33,1,FIND("-",$G33)-1))&lt;_xlfn.NUMBERVALUE(MID($G33,FIND("-",$G33)+1,LEN($G33)-FIND("-",$G33))))))</f>
        <v>0</v>
      </c>
      <c r="J33" s="32" t="n">
        <f aca="false">IF($G33="","",IF(FIND("-",$G33)=0,"",1*($G33="0-20")))</f>
        <v>0</v>
      </c>
      <c r="K33" s="32" t="n">
        <f aca="false">IF($G33="","",IF(FIND("-",$G33)=0,"",_xlfn.NUMBERVALUE(MID($G33,1,FIND("-",$G33)-1))))</f>
        <v>64</v>
      </c>
      <c r="L33" s="32" t="n">
        <f aca="false">IF($G33="","",IF(FIND("-",$G33)=0,"",_xlfn.NUMBERVALUE(MID($G33,FIND("-",$G33)+1,LEN($G33)-FIND("-",$G33)))))</f>
        <v>24</v>
      </c>
      <c r="M33" s="33" t="n">
        <f aca="false">IF($G33="","",IF(FIND("-",$G33)=0,"",_xlfn.NUMBERVALUE(MID($G33,1,FIND("-",$G33)-1))-_xlfn.NUMBERVALUE(MID($G33,FIND("-",$G33)+1,LEN($G33)-FIND("-",$G33)))))</f>
        <v>40</v>
      </c>
      <c r="N33" s="34" t="n">
        <f aca="false">IF($G33="","",IF(FIND("-",$G33)=0,"",1*(_xlfn.NUMBERVALUE(MID($G33,1,FIND("-",$G33)-1))&lt;_xlfn.NUMBERVALUE(MID($G33,FIND("-",$G33)+1,LEN($G33)-FIND("-",$G33))))))</f>
        <v>0</v>
      </c>
      <c r="O33" s="34" t="n">
        <f aca="false">IF($G33="","",IF(FIND("-",$G33)=0,"",1*NOT($G33="20-0")*(_xlfn.NUMBERVALUE(MID($G33,1,FIND("-",$G33)-1))&gt;_xlfn.NUMBERVALUE(MID($G33,FIND("-",$G33)+1,LEN($G33)-FIND("-",$G33))))))</f>
        <v>1</v>
      </c>
      <c r="P33" s="34" t="n">
        <f aca="false">IF($G33="","",IF(FIND("-",$G33)=0,"",1*($G33="20-0")))</f>
        <v>0</v>
      </c>
      <c r="Q33" s="34" t="n">
        <f aca="false">IF($G33="","",IF(FIND("-",$G33)=0,"",_xlfn.NUMBERVALUE(MID($G33,FIND("-",$G33)+1,LEN($G33)-FIND("-",$G33)))))</f>
        <v>24</v>
      </c>
      <c r="R33" s="34" t="n">
        <f aca="false">IF($G33="","",IF(FIND("-",$G33)=0,"",_xlfn.NUMBERVALUE(MID($G33,1,FIND("-",$G33)-1))))</f>
        <v>64</v>
      </c>
      <c r="S33" s="35" t="n">
        <f aca="false">IF($G33="","",IF(FIND("-",$G33)=0,"",-_xlfn.NUMBERVALUE(MID($G33,1,FIND("-",$G33)-1))+_xlfn.NUMBERVALUE(MID($G33,FIND("-",$G33)+1,LEN($G33)-FIND("-",$G33)))))</f>
        <v>-40</v>
      </c>
    </row>
    <row r="34" customFormat="false" ht="14.15" hidden="false" customHeight="false" outlineLevel="0" collapsed="false">
      <c r="A34" s="26" t="n">
        <v>33</v>
      </c>
      <c r="B34" s="59" t="s">
        <v>42</v>
      </c>
      <c r="C34" s="28" t="n">
        <v>14</v>
      </c>
      <c r="D34" s="29" t="str">
        <f aca="false">IF(FIND(B34,"ABCDEFGH",1)&gt;0,INDEX(Parametri!A$6:D$37,MATCH(1,(Parametri!C$6:C$37=B34)*(Parametri!D$6:D$37=INT(C34/10)),0),2)&amp;" ("&amp;INDEX(Parametri!A$6:D$37,MATCH(1,(Parametri!C$6:C$37=B34)*(Parametri!D$6:D$37=INT(C34/10)),0),1)&amp;")","DA SISTEMARE")</f>
        <v>Balene (21)</v>
      </c>
      <c r="E34" s="28" t="str">
        <f aca="false">IF(AND(D34&lt;&gt;"",F34&lt;&gt;"")," vs ","")</f>
        <v> vs </v>
      </c>
      <c r="F34" s="30" t="str">
        <f aca="false">IF(FIND(B34,"ABCDEFGH",1)&gt;0,INDEX(Parametri!A$6:D$37,MATCH(1,(Parametri!C$6:C$37=B34)*(Parametri!D$6:D$37=C34-10*INT(C34/10)),0),2)&amp;" ("&amp;INDEX(Parametri!A$6:D$37,MATCH(1,(Parametri!C$6:C$37=B34)*(Parametri!D$6:D$37=C34-10*INT(C34/10)),0),1)&amp;")","DA SISTEMARE")</f>
        <v>Fenicotteri (24)</v>
      </c>
      <c r="G34" s="31" t="s">
        <v>104</v>
      </c>
      <c r="H34" s="32" t="n">
        <f aca="false">IF($G34="","",IF(FIND("-",$G34)=0,"",1*(_xlfn.NUMBERVALUE(MID($G34,1,FIND("-",$G34)-1))&gt;_xlfn.NUMBERVALUE(MID($G34,FIND("-",$G34)+1,LEN($G34)-FIND("-",$G34))))))</f>
        <v>1</v>
      </c>
      <c r="I34" s="32" t="n">
        <f aca="false">IF($G34="","",IF(FIND("-",$G34)=0,"",1*NOT($G34="0-20")*(_xlfn.NUMBERVALUE(MID($G34,1,FIND("-",$G34)-1))&lt;_xlfn.NUMBERVALUE(MID($G34,FIND("-",$G34)+1,LEN($G34)-FIND("-",$G34))))))</f>
        <v>0</v>
      </c>
      <c r="J34" s="32" t="n">
        <f aca="false">IF($G34="","",IF(FIND("-",$G34)=0,"",1*($G34="0-20")))</f>
        <v>0</v>
      </c>
      <c r="K34" s="32" t="n">
        <f aca="false">IF($G34="","",IF(FIND("-",$G34)=0,"",_xlfn.NUMBERVALUE(MID($G34,1,FIND("-",$G34)-1))))</f>
        <v>24</v>
      </c>
      <c r="L34" s="32" t="n">
        <f aca="false">IF($G34="","",IF(FIND("-",$G34)=0,"",_xlfn.NUMBERVALUE(MID($G34,FIND("-",$G34)+1,LEN($G34)-FIND("-",$G34)))))</f>
        <v>23</v>
      </c>
      <c r="M34" s="33" t="n">
        <f aca="false">IF($G34="","",IF(FIND("-",$G34)=0,"",_xlfn.NUMBERVALUE(MID($G34,1,FIND("-",$G34)-1))-_xlfn.NUMBERVALUE(MID($G34,FIND("-",$G34)+1,LEN($G34)-FIND("-",$G34)))))</f>
        <v>1</v>
      </c>
      <c r="N34" s="34" t="n">
        <f aca="false">IF($G34="","",IF(FIND("-",$G34)=0,"",1*(_xlfn.NUMBERVALUE(MID($G34,1,FIND("-",$G34)-1))&lt;_xlfn.NUMBERVALUE(MID($G34,FIND("-",$G34)+1,LEN($G34)-FIND("-",$G34))))))</f>
        <v>0</v>
      </c>
      <c r="O34" s="34" t="n">
        <f aca="false">IF($G34="","",IF(FIND("-",$G34)=0,"",1*NOT($G34="20-0")*(_xlfn.NUMBERVALUE(MID($G34,1,FIND("-",$G34)-1))&gt;_xlfn.NUMBERVALUE(MID($G34,FIND("-",$G34)+1,LEN($G34)-FIND("-",$G34))))))</f>
        <v>1</v>
      </c>
      <c r="P34" s="34" t="n">
        <f aca="false">IF($G34="","",IF(FIND("-",$G34)=0,"",1*($G34="20-0")))</f>
        <v>0</v>
      </c>
      <c r="Q34" s="34" t="n">
        <f aca="false">IF($G34="","",IF(FIND("-",$G34)=0,"",_xlfn.NUMBERVALUE(MID($G34,FIND("-",$G34)+1,LEN($G34)-FIND("-",$G34)))))</f>
        <v>23</v>
      </c>
      <c r="R34" s="34" t="n">
        <f aca="false">IF($G34="","",IF(FIND("-",$G34)=0,"",_xlfn.NUMBERVALUE(MID($G34,1,FIND("-",$G34)-1))))</f>
        <v>24</v>
      </c>
      <c r="S34" s="35" t="n">
        <f aca="false">IF($G34="","",IF(FIND("-",$G34)=0,"",-_xlfn.NUMBERVALUE(MID($G34,1,FIND("-",$G34)-1))+_xlfn.NUMBERVALUE(MID($G34,FIND("-",$G34)+1,LEN($G34)-FIND("-",$G34)))))</f>
        <v>-1</v>
      </c>
    </row>
    <row r="35" customFormat="false" ht="14.15" hidden="false" customHeight="false" outlineLevel="0" collapsed="false">
      <c r="A35" s="26" t="n">
        <v>34</v>
      </c>
      <c r="B35" s="59" t="s">
        <v>42</v>
      </c>
      <c r="C35" s="28" t="n">
        <v>23</v>
      </c>
      <c r="D35" s="29" t="str">
        <f aca="false">IF(FIND(B35,"ABCDEFGH",1)&gt;0,INDEX(Parametri!A$6:D$37,MATCH(1,(Parametri!C$6:C$37=B35)*(Parametri!D$6:D$37=INT(C35/10)),0),2)&amp;" ("&amp;INDEX(Parametri!A$6:D$37,MATCH(1,(Parametri!C$6:C$37=B35)*(Parametri!D$6:D$37=INT(C35/10)),0),1)&amp;")","DA SISTEMARE")</f>
        <v>Gabbiani (22)</v>
      </c>
      <c r="E35" s="28" t="str">
        <f aca="false">IF(AND(D35&lt;&gt;"",F35&lt;&gt;"")," vs ","")</f>
        <v> vs </v>
      </c>
      <c r="F35" s="30" t="str">
        <f aca="false">IF(FIND(B35,"ABCDEFGH",1)&gt;0,INDEX(Parametri!A$6:D$37,MATCH(1,(Parametri!C$6:C$37=B35)*(Parametri!D$6:D$37=C35-10*INT(C35/10)),0),2)&amp;" ("&amp;INDEX(Parametri!A$6:D$37,MATCH(1,(Parametri!C$6:C$37=B35)*(Parametri!D$6:D$37=C35-10*INT(C35/10)),0),1)&amp;")","DA SISTEMARE")</f>
        <v>Delfini (23)</v>
      </c>
      <c r="G35" s="31" t="s">
        <v>105</v>
      </c>
      <c r="H35" s="32" t="n">
        <f aca="false">IF($G35="","",IF(FIND("-",$G35)=0,"",1*(_xlfn.NUMBERVALUE(MID($G35,1,FIND("-",$G35)-1))&gt;_xlfn.NUMBERVALUE(MID($G35,FIND("-",$G35)+1,LEN($G35)-FIND("-",$G35))))))</f>
        <v>1</v>
      </c>
      <c r="I35" s="32" t="n">
        <f aca="false">IF($G35="","",IF(FIND("-",$G35)=0,"",1*NOT($G35="0-20")*(_xlfn.NUMBERVALUE(MID($G35,1,FIND("-",$G35)-1))&lt;_xlfn.NUMBERVALUE(MID($G35,FIND("-",$G35)+1,LEN($G35)-FIND("-",$G35))))))</f>
        <v>0</v>
      </c>
      <c r="J35" s="32" t="n">
        <f aca="false">IF($G35="","",IF(FIND("-",$G35)=0,"",1*($G35="0-20")))</f>
        <v>0</v>
      </c>
      <c r="K35" s="32" t="n">
        <f aca="false">IF($G35="","",IF(FIND("-",$G35)=0,"",_xlfn.NUMBERVALUE(MID($G35,1,FIND("-",$G35)-1))))</f>
        <v>94</v>
      </c>
      <c r="L35" s="32" t="n">
        <f aca="false">IF($G35="","",IF(FIND("-",$G35)=0,"",_xlfn.NUMBERVALUE(MID($G35,FIND("-",$G35)+1,LEN($G35)-FIND("-",$G35)))))</f>
        <v>38</v>
      </c>
      <c r="M35" s="33" t="n">
        <f aca="false">IF($G35="","",IF(FIND("-",$G35)=0,"",_xlfn.NUMBERVALUE(MID($G35,1,FIND("-",$G35)-1))-_xlfn.NUMBERVALUE(MID($G35,FIND("-",$G35)+1,LEN($G35)-FIND("-",$G35)))))</f>
        <v>56</v>
      </c>
      <c r="N35" s="34" t="n">
        <f aca="false">IF($G35="","",IF(FIND("-",$G35)=0,"",1*(_xlfn.NUMBERVALUE(MID($G35,1,FIND("-",$G35)-1))&lt;_xlfn.NUMBERVALUE(MID($G35,FIND("-",$G35)+1,LEN($G35)-FIND("-",$G35))))))</f>
        <v>0</v>
      </c>
      <c r="O35" s="34" t="n">
        <f aca="false">IF($G35="","",IF(FIND("-",$G35)=0,"",1*NOT($G35="20-0")*(_xlfn.NUMBERVALUE(MID($G35,1,FIND("-",$G35)-1))&gt;_xlfn.NUMBERVALUE(MID($G35,FIND("-",$G35)+1,LEN($G35)-FIND("-",$G35))))))</f>
        <v>1</v>
      </c>
      <c r="P35" s="34" t="n">
        <f aca="false">IF($G35="","",IF(FIND("-",$G35)=0,"",1*($G35="20-0")))</f>
        <v>0</v>
      </c>
      <c r="Q35" s="34" t="n">
        <f aca="false">IF($G35="","",IF(FIND("-",$G35)=0,"",_xlfn.NUMBERVALUE(MID($G35,FIND("-",$G35)+1,LEN($G35)-FIND("-",$G35)))))</f>
        <v>38</v>
      </c>
      <c r="R35" s="34" t="n">
        <f aca="false">IF($G35="","",IF(FIND("-",$G35)=0,"",_xlfn.NUMBERVALUE(MID($G35,1,FIND("-",$G35)-1))))</f>
        <v>94</v>
      </c>
      <c r="S35" s="35" t="n">
        <f aca="false">IF($G35="","",IF(FIND("-",$G35)=0,"",-_xlfn.NUMBERVALUE(MID($G35,1,FIND("-",$G35)-1))+_xlfn.NUMBERVALUE(MID($G35,FIND("-",$G35)+1,LEN($G35)-FIND("-",$G35)))))</f>
        <v>-56</v>
      </c>
    </row>
    <row r="36" customFormat="false" ht="14.15" hidden="false" customHeight="false" outlineLevel="0" collapsed="false">
      <c r="A36" s="26" t="n">
        <v>35</v>
      </c>
      <c r="B36" s="59" t="s">
        <v>42</v>
      </c>
      <c r="C36" s="28" t="n">
        <v>24</v>
      </c>
      <c r="D36" s="29" t="str">
        <f aca="false">IF(FIND(B36,"ABCDEFGH",1)&gt;0,INDEX(Parametri!A$6:D$37,MATCH(1,(Parametri!C$6:C$37=B36)*(Parametri!D$6:D$37=INT(C36/10)),0),2)&amp;" ("&amp;INDEX(Parametri!A$6:D$37,MATCH(1,(Parametri!C$6:C$37=B36)*(Parametri!D$6:D$37=INT(C36/10)),0),1)&amp;")","DA SISTEMARE")</f>
        <v>Gabbiani (22)</v>
      </c>
      <c r="E36" s="28" t="str">
        <f aca="false">IF(AND(D36&lt;&gt;"",F36&lt;&gt;"")," vs ","")</f>
        <v> vs </v>
      </c>
      <c r="F36" s="30" t="str">
        <f aca="false">IF(FIND(B36,"ABCDEFGH",1)&gt;0,INDEX(Parametri!A$6:D$37,MATCH(1,(Parametri!C$6:C$37=B36)*(Parametri!D$6:D$37=C36-10*INT(C36/10)),0),2)&amp;" ("&amp;INDEX(Parametri!A$6:D$37,MATCH(1,(Parametri!C$6:C$37=B36)*(Parametri!D$6:D$37=C36-10*INT(C36/10)),0),1)&amp;")","DA SISTEMARE")</f>
        <v>Fenicotteri (24)</v>
      </c>
      <c r="G36" s="31" t="s">
        <v>106</v>
      </c>
      <c r="H36" s="32" t="n">
        <f aca="false">IF($G36="","",IF(FIND("-",$G36)=0,"",1*(_xlfn.NUMBERVALUE(MID($G36,1,FIND("-",$G36)-1))&gt;_xlfn.NUMBERVALUE(MID($G36,FIND("-",$G36)+1,LEN($G36)-FIND("-",$G36))))))</f>
        <v>1</v>
      </c>
      <c r="I36" s="32" t="n">
        <f aca="false">IF($G36="","",IF(FIND("-",$G36)=0,"",1*NOT($G36="0-20")*(_xlfn.NUMBERVALUE(MID($G36,1,FIND("-",$G36)-1))&lt;_xlfn.NUMBERVALUE(MID($G36,FIND("-",$G36)+1,LEN($G36)-FIND("-",$G36))))))</f>
        <v>0</v>
      </c>
      <c r="J36" s="32" t="n">
        <f aca="false">IF($G36="","",IF(FIND("-",$G36)=0,"",1*($G36="0-20")))</f>
        <v>0</v>
      </c>
      <c r="K36" s="32" t="n">
        <f aca="false">IF($G36="","",IF(FIND("-",$G36)=0,"",_xlfn.NUMBERVALUE(MID($G36,1,FIND("-",$G36)-1))))</f>
        <v>41</v>
      </c>
      <c r="L36" s="32" t="n">
        <f aca="false">IF($G36="","",IF(FIND("-",$G36)=0,"",_xlfn.NUMBERVALUE(MID($G36,FIND("-",$G36)+1,LEN($G36)-FIND("-",$G36)))))</f>
        <v>35</v>
      </c>
      <c r="M36" s="33" t="n">
        <f aca="false">IF($G36="","",IF(FIND("-",$G36)=0,"",_xlfn.NUMBERVALUE(MID($G36,1,FIND("-",$G36)-1))-_xlfn.NUMBERVALUE(MID($G36,FIND("-",$G36)+1,LEN($G36)-FIND("-",$G36)))))</f>
        <v>6</v>
      </c>
      <c r="N36" s="34" t="n">
        <f aca="false">IF($G36="","",IF(FIND("-",$G36)=0,"",1*(_xlfn.NUMBERVALUE(MID($G36,1,FIND("-",$G36)-1))&lt;_xlfn.NUMBERVALUE(MID($G36,FIND("-",$G36)+1,LEN($G36)-FIND("-",$G36))))))</f>
        <v>0</v>
      </c>
      <c r="O36" s="34" t="n">
        <f aca="false">IF($G36="","",IF(FIND("-",$G36)=0,"",1*NOT($G36="20-0")*(_xlfn.NUMBERVALUE(MID($G36,1,FIND("-",$G36)-1))&gt;_xlfn.NUMBERVALUE(MID($G36,FIND("-",$G36)+1,LEN($G36)-FIND("-",$G36))))))</f>
        <v>1</v>
      </c>
      <c r="P36" s="34" t="n">
        <f aca="false">IF($G36="","",IF(FIND("-",$G36)=0,"",1*($G36="20-0")))</f>
        <v>0</v>
      </c>
      <c r="Q36" s="34" t="n">
        <f aca="false">IF($G36="","",IF(FIND("-",$G36)=0,"",_xlfn.NUMBERVALUE(MID($G36,FIND("-",$G36)+1,LEN($G36)-FIND("-",$G36)))))</f>
        <v>35</v>
      </c>
      <c r="R36" s="34" t="n">
        <f aca="false">IF($G36="","",IF(FIND("-",$G36)=0,"",_xlfn.NUMBERVALUE(MID($G36,1,FIND("-",$G36)-1))))</f>
        <v>41</v>
      </c>
      <c r="S36" s="35" t="n">
        <f aca="false">IF($G36="","",IF(FIND("-",$G36)=0,"",-_xlfn.NUMBERVALUE(MID($G36,1,FIND("-",$G36)-1))+_xlfn.NUMBERVALUE(MID($G36,FIND("-",$G36)+1,LEN($G36)-FIND("-",$G36)))))</f>
        <v>-6</v>
      </c>
    </row>
    <row r="37" customFormat="false" ht="14.15" hidden="false" customHeight="false" outlineLevel="0" collapsed="false">
      <c r="A37" s="36" t="n">
        <v>36</v>
      </c>
      <c r="B37" s="60" t="s">
        <v>42</v>
      </c>
      <c r="C37" s="38" t="n">
        <v>34</v>
      </c>
      <c r="D37" s="39" t="str">
        <f aca="false">IF(FIND(B37,"ABCDEFGH",1)&gt;0,INDEX(Parametri!A$6:D$37,MATCH(1,(Parametri!C$6:C$37=B37)*(Parametri!D$6:D$37=INT(C37/10)),0),2)&amp;" ("&amp;INDEX(Parametri!A$6:D$37,MATCH(1,(Parametri!C$6:C$37=B37)*(Parametri!D$6:D$37=INT(C37/10)),0),1)&amp;")","DA SISTEMARE")</f>
        <v>Delfini (23)</v>
      </c>
      <c r="E37" s="38" t="str">
        <f aca="false">IF(AND(D37&lt;&gt;"",F37&lt;&gt;"")," vs ","")</f>
        <v> vs </v>
      </c>
      <c r="F37" s="40" t="str">
        <f aca="false">IF(FIND(B37,"ABCDEFGH",1)&gt;0,INDEX(Parametri!A$6:D$37,MATCH(1,(Parametri!C$6:C$37=B37)*(Parametri!D$6:D$37=C37-10*INT(C37/10)),0),2)&amp;" ("&amp;INDEX(Parametri!A$6:D$37,MATCH(1,(Parametri!C$6:C$37=B37)*(Parametri!D$6:D$37=C37-10*INT(C37/10)),0),1)&amp;")","DA SISTEMARE")</f>
        <v>Fenicotteri (24)</v>
      </c>
      <c r="G37" s="41" t="s">
        <v>107</v>
      </c>
      <c r="H37" s="42" t="n">
        <f aca="false">IF($G37="","",IF(FIND("-",$G37)=0,"",1*(_xlfn.NUMBERVALUE(MID($G37,1,FIND("-",$G37)-1))&gt;_xlfn.NUMBERVALUE(MID($G37,FIND("-",$G37)+1,LEN($G37)-FIND("-",$G37))))))</f>
        <v>1</v>
      </c>
      <c r="I37" s="42" t="n">
        <f aca="false">IF($G37="","",IF(FIND("-",$G37)=0,"",1*NOT($G37="0-20")*(_xlfn.NUMBERVALUE(MID($G37,1,FIND("-",$G37)-1))&lt;_xlfn.NUMBERVALUE(MID($G37,FIND("-",$G37)+1,LEN($G37)-FIND("-",$G37))))))</f>
        <v>0</v>
      </c>
      <c r="J37" s="42" t="n">
        <f aca="false">IF($G37="","",IF(FIND("-",$G37)=0,"",1*($G37="0-20")))</f>
        <v>0</v>
      </c>
      <c r="K37" s="42" t="n">
        <f aca="false">IF($G37="","",IF(FIND("-",$G37)=0,"",_xlfn.NUMBERVALUE(MID($G37,1,FIND("-",$G37)-1))))</f>
        <v>72</v>
      </c>
      <c r="L37" s="42" t="n">
        <f aca="false">IF($G37="","",IF(FIND("-",$G37)=0,"",_xlfn.NUMBERVALUE(MID($G37,FIND("-",$G37)+1,LEN($G37)-FIND("-",$G37)))))</f>
        <v>46</v>
      </c>
      <c r="M37" s="43" t="n">
        <f aca="false">IF($G37="","",IF(FIND("-",$G37)=0,"",_xlfn.NUMBERVALUE(MID($G37,1,FIND("-",$G37)-1))-_xlfn.NUMBERVALUE(MID($G37,FIND("-",$G37)+1,LEN($G37)-FIND("-",$G37)))))</f>
        <v>26</v>
      </c>
      <c r="N37" s="44" t="n">
        <f aca="false">IF($G37="","",IF(FIND("-",$G37)=0,"",1*(_xlfn.NUMBERVALUE(MID($G37,1,FIND("-",$G37)-1))&lt;_xlfn.NUMBERVALUE(MID($G37,FIND("-",$G37)+1,LEN($G37)-FIND("-",$G37))))))</f>
        <v>0</v>
      </c>
      <c r="O37" s="44" t="n">
        <f aca="false">IF($G37="","",IF(FIND("-",$G37)=0,"",1*NOT($G37="20-0")*(_xlfn.NUMBERVALUE(MID($G37,1,FIND("-",$G37)-1))&gt;_xlfn.NUMBERVALUE(MID($G37,FIND("-",$G37)+1,LEN($G37)-FIND("-",$G37))))))</f>
        <v>1</v>
      </c>
      <c r="P37" s="44" t="n">
        <f aca="false">IF($G37="","",IF(FIND("-",$G37)=0,"",1*($G37="20-0")))</f>
        <v>0</v>
      </c>
      <c r="Q37" s="44" t="n">
        <f aca="false">IF($G37="","",IF(FIND("-",$G37)=0,"",_xlfn.NUMBERVALUE(MID($G37,FIND("-",$G37)+1,LEN($G37)-FIND("-",$G37)))))</f>
        <v>46</v>
      </c>
      <c r="R37" s="44" t="n">
        <f aca="false">IF($G37="","",IF(FIND("-",$G37)=0,"",_xlfn.NUMBERVALUE(MID($G37,1,FIND("-",$G37)-1))))</f>
        <v>72</v>
      </c>
      <c r="S37" s="45" t="n">
        <f aca="false">IF($G37="","",IF(FIND("-",$G37)=0,"",-_xlfn.NUMBERVALUE(MID($G37,1,FIND("-",$G37)-1))+_xlfn.NUMBERVALUE(MID($G37,FIND("-",$G37)+1,LEN($G37)-FIND("-",$G37)))))</f>
        <v>-26</v>
      </c>
    </row>
    <row r="38" customFormat="false" ht="14.15" hidden="false" customHeight="false" outlineLevel="0" collapsed="false">
      <c r="A38" s="16" t="n">
        <v>37</v>
      </c>
      <c r="B38" s="61" t="s">
        <v>47</v>
      </c>
      <c r="C38" s="18" t="n">
        <v>12</v>
      </c>
      <c r="D38" s="19" t="str">
        <f aca="false">IF(FIND(B38,"ABCDEFGH",1)&gt;0,INDEX(Parametri!A$6:D$37,MATCH(1,(Parametri!C$6:C$37=B38)*(Parametri!D$6:D$37=INT(C38/10)),0),2)&amp;" ("&amp;INDEX(Parametri!A$6:D$37,MATCH(1,(Parametri!C$6:C$37=B38)*(Parametri!D$6:D$37=INT(C38/10)),0),1)&amp;")","DA SISTEMARE")</f>
        <v>Istrici (25)</v>
      </c>
      <c r="E38" s="18" t="str">
        <f aca="false">IF(AND(D38&lt;&gt;"",F38&lt;&gt;"")," vs ","")</f>
        <v> vs </v>
      </c>
      <c r="F38" s="20" t="str">
        <f aca="false">IF(FIND(B38,"ABCDEFGH",1)&gt;0,INDEX(Parametri!A$6:D$37,MATCH(1,(Parametri!C$6:C$37=B38)*(Parametri!D$6:D$37=C38-10*INT(C38/10)),0),2)&amp;" ("&amp;INDEX(Parametri!A$6:D$37,MATCH(1,(Parametri!C$6:C$37=B38)*(Parametri!D$6:D$37=C38-10*INT(C38/10)),0),1)&amp;")","DA SISTEMARE")</f>
        <v>Gorilla (26)</v>
      </c>
      <c r="G38" s="21" t="s">
        <v>108</v>
      </c>
      <c r="H38" s="22" t="n">
        <f aca="false">IF($G38="","",IF(FIND("-",$G38)=0,"",1*(_xlfn.NUMBERVALUE(MID($G38,1,FIND("-",$G38)-1))&gt;_xlfn.NUMBERVALUE(MID($G38,FIND("-",$G38)+1,LEN($G38)-FIND("-",$G38))))))</f>
        <v>1</v>
      </c>
      <c r="I38" s="22" t="n">
        <f aca="false">IF($G38="","",IF(FIND("-",$G38)=0,"",1*NOT($G38="0-20")*(_xlfn.NUMBERVALUE(MID($G38,1,FIND("-",$G38)-1))&lt;_xlfn.NUMBERVALUE(MID($G38,FIND("-",$G38)+1,LEN($G38)-FIND("-",$G38))))))</f>
        <v>0</v>
      </c>
      <c r="J38" s="22" t="n">
        <f aca="false">IF($G38="","",IF(FIND("-",$G38)=0,"",1*($G38="0-20")))</f>
        <v>0</v>
      </c>
      <c r="K38" s="22" t="n">
        <f aca="false">IF($G38="","",IF(FIND("-",$G38)=0,"",_xlfn.NUMBERVALUE(MID($G38,1,FIND("-",$G38)-1))))</f>
        <v>57</v>
      </c>
      <c r="L38" s="22" t="n">
        <f aca="false">IF($G38="","",IF(FIND("-",$G38)=0,"",_xlfn.NUMBERVALUE(MID($G38,FIND("-",$G38)+1,LEN($G38)-FIND("-",$G38)))))</f>
        <v>55</v>
      </c>
      <c r="M38" s="23" t="n">
        <f aca="false">IF($G38="","",IF(FIND("-",$G38)=0,"",_xlfn.NUMBERVALUE(MID($G38,1,FIND("-",$G38)-1))-_xlfn.NUMBERVALUE(MID($G38,FIND("-",$G38)+1,LEN($G38)-FIND("-",$G38)))))</f>
        <v>2</v>
      </c>
      <c r="N38" s="24" t="n">
        <f aca="false">IF($G38="","",IF(FIND("-",$G38)=0,"",1*(_xlfn.NUMBERVALUE(MID($G38,1,FIND("-",$G38)-1))&lt;_xlfn.NUMBERVALUE(MID($G38,FIND("-",$G38)+1,LEN($G38)-FIND("-",$G38))))))</f>
        <v>0</v>
      </c>
      <c r="O38" s="24" t="n">
        <f aca="false">IF($G38="","",IF(FIND("-",$G38)=0,"",1*NOT($G38="20-0")*(_xlfn.NUMBERVALUE(MID($G38,1,FIND("-",$G38)-1))&gt;_xlfn.NUMBERVALUE(MID($G38,FIND("-",$G38)+1,LEN($G38)-FIND("-",$G38))))))</f>
        <v>1</v>
      </c>
      <c r="P38" s="24" t="n">
        <f aca="false">IF($G38="","",IF(FIND("-",$G38)=0,"",1*($G38="20-0")))</f>
        <v>0</v>
      </c>
      <c r="Q38" s="24" t="n">
        <f aca="false">IF($G38="","",IF(FIND("-",$G38)=0,"",_xlfn.NUMBERVALUE(MID($G38,FIND("-",$G38)+1,LEN($G38)-FIND("-",$G38)))))</f>
        <v>55</v>
      </c>
      <c r="R38" s="24" t="n">
        <f aca="false">IF($G38="","",IF(FIND("-",$G38)=0,"",_xlfn.NUMBERVALUE(MID($G38,1,FIND("-",$G38)-1))))</f>
        <v>57</v>
      </c>
      <c r="S38" s="25" t="n">
        <f aca="false">IF($G38="","",IF(FIND("-",$G38)=0,"",-_xlfn.NUMBERVALUE(MID($G38,1,FIND("-",$G38)-1))+_xlfn.NUMBERVALUE(MID($G38,FIND("-",$G38)+1,LEN($G38)-FIND("-",$G38)))))</f>
        <v>-2</v>
      </c>
    </row>
    <row r="39" customFormat="false" ht="14.15" hidden="false" customHeight="false" outlineLevel="0" collapsed="false">
      <c r="A39" s="26" t="n">
        <v>38</v>
      </c>
      <c r="B39" s="62" t="s">
        <v>47</v>
      </c>
      <c r="C39" s="28" t="n">
        <v>13</v>
      </c>
      <c r="D39" s="29" t="str">
        <f aca="false">IF(FIND(B39,"ABCDEFGH",1)&gt;0,INDEX(Parametri!A$6:D$37,MATCH(1,(Parametri!C$6:C$37=B39)*(Parametri!D$6:D$37=INT(C39/10)),0),2)&amp;" ("&amp;INDEX(Parametri!A$6:D$37,MATCH(1,(Parametri!C$6:C$37=B39)*(Parametri!D$6:D$37=INT(C39/10)),0),1)&amp;")","DA SISTEMARE")</f>
        <v>Istrici (25)</v>
      </c>
      <c r="E39" s="28" t="str">
        <f aca="false">IF(AND(D39&lt;&gt;"",F39&lt;&gt;"")," vs ","")</f>
        <v> vs </v>
      </c>
      <c r="F39" s="30" t="str">
        <f aca="false">IF(FIND(B39,"ABCDEFGH",1)&gt;0,INDEX(Parametri!A$6:D$37,MATCH(1,(Parametri!C$6:C$37=B39)*(Parametri!D$6:D$37=C39-10*INT(C39/10)),0),2)&amp;" ("&amp;INDEX(Parametri!A$6:D$37,MATCH(1,(Parametri!C$6:C$37=B39)*(Parametri!D$6:D$37=C39-10*INT(C39/10)),0),1)&amp;")","DA SISTEMARE")</f>
        <v>Muli (27)</v>
      </c>
      <c r="G39" s="31" t="s">
        <v>109</v>
      </c>
      <c r="H39" s="32" t="n">
        <f aca="false">IF($G39="","",IF(FIND("-",$G39)=0,"",1*(_xlfn.NUMBERVALUE(MID($G39,1,FIND("-",$G39)-1))&gt;_xlfn.NUMBERVALUE(MID($G39,FIND("-",$G39)+1,LEN($G39)-FIND("-",$G39))))))</f>
        <v>1</v>
      </c>
      <c r="I39" s="32" t="n">
        <f aca="false">IF($G39="","",IF(FIND("-",$G39)=0,"",1*NOT($G39="0-20")*(_xlfn.NUMBERVALUE(MID($G39,1,FIND("-",$G39)-1))&lt;_xlfn.NUMBERVALUE(MID($G39,FIND("-",$G39)+1,LEN($G39)-FIND("-",$G39))))))</f>
        <v>0</v>
      </c>
      <c r="J39" s="32" t="n">
        <f aca="false">IF($G39="","",IF(FIND("-",$G39)=0,"",1*($G39="0-20")))</f>
        <v>0</v>
      </c>
      <c r="K39" s="32" t="n">
        <f aca="false">IF($G39="","",IF(FIND("-",$G39)=0,"",_xlfn.NUMBERVALUE(MID($G39,1,FIND("-",$G39)-1))))</f>
        <v>48</v>
      </c>
      <c r="L39" s="32" t="n">
        <f aca="false">IF($G39="","",IF(FIND("-",$G39)=0,"",_xlfn.NUMBERVALUE(MID($G39,FIND("-",$G39)+1,LEN($G39)-FIND("-",$G39)))))</f>
        <v>36</v>
      </c>
      <c r="M39" s="33" t="n">
        <f aca="false">IF($G39="","",IF(FIND("-",$G39)=0,"",_xlfn.NUMBERVALUE(MID($G39,1,FIND("-",$G39)-1))-_xlfn.NUMBERVALUE(MID($G39,FIND("-",$G39)+1,LEN($G39)-FIND("-",$G39)))))</f>
        <v>12</v>
      </c>
      <c r="N39" s="34" t="n">
        <f aca="false">IF($G39="","",IF(FIND("-",$G39)=0,"",1*(_xlfn.NUMBERVALUE(MID($G39,1,FIND("-",$G39)-1))&lt;_xlfn.NUMBERVALUE(MID($G39,FIND("-",$G39)+1,LEN($G39)-FIND("-",$G39))))))</f>
        <v>0</v>
      </c>
      <c r="O39" s="34" t="n">
        <f aca="false">IF($G39="","",IF(FIND("-",$G39)=0,"",1*NOT($G39="20-0")*(_xlfn.NUMBERVALUE(MID($G39,1,FIND("-",$G39)-1))&gt;_xlfn.NUMBERVALUE(MID($G39,FIND("-",$G39)+1,LEN($G39)-FIND("-",$G39))))))</f>
        <v>1</v>
      </c>
      <c r="P39" s="34" t="n">
        <f aca="false">IF($G39="","",IF(FIND("-",$G39)=0,"",1*($G39="20-0")))</f>
        <v>0</v>
      </c>
      <c r="Q39" s="34" t="n">
        <f aca="false">IF($G39="","",IF(FIND("-",$G39)=0,"",_xlfn.NUMBERVALUE(MID($G39,FIND("-",$G39)+1,LEN($G39)-FIND("-",$G39)))))</f>
        <v>36</v>
      </c>
      <c r="R39" s="34" t="n">
        <f aca="false">IF($G39="","",IF(FIND("-",$G39)=0,"",_xlfn.NUMBERVALUE(MID($G39,1,FIND("-",$G39)-1))))</f>
        <v>48</v>
      </c>
      <c r="S39" s="35" t="n">
        <f aca="false">IF($G39="","",IF(FIND("-",$G39)=0,"",-_xlfn.NUMBERVALUE(MID($G39,1,FIND("-",$G39)-1))+_xlfn.NUMBERVALUE(MID($G39,FIND("-",$G39)+1,LEN($G39)-FIND("-",$G39)))))</f>
        <v>-12</v>
      </c>
    </row>
    <row r="40" customFormat="false" ht="14.15" hidden="false" customHeight="false" outlineLevel="0" collapsed="false">
      <c r="A40" s="26" t="n">
        <v>39</v>
      </c>
      <c r="B40" s="62" t="s">
        <v>47</v>
      </c>
      <c r="C40" s="28" t="n">
        <v>14</v>
      </c>
      <c r="D40" s="29" t="str">
        <f aca="false">IF(FIND(B40,"ABCDEFGH",1)&gt;0,INDEX(Parametri!A$6:D$37,MATCH(1,(Parametri!C$6:C$37=B40)*(Parametri!D$6:D$37=INT(C40/10)),0),2)&amp;" ("&amp;INDEX(Parametri!A$6:D$37,MATCH(1,(Parametri!C$6:C$37=B40)*(Parametri!D$6:D$37=INT(C40/10)),0),1)&amp;")","DA SISTEMARE")</f>
        <v>Istrici (25)</v>
      </c>
      <c r="E40" s="28" t="str">
        <f aca="false">IF(AND(D40&lt;&gt;"",F40&lt;&gt;"")," vs ","")</f>
        <v> vs </v>
      </c>
      <c r="F40" s="30" t="str">
        <f aca="false">IF(FIND(B40,"ABCDEFGH",1)&gt;0,INDEX(Parametri!A$6:D$37,MATCH(1,(Parametri!C$6:C$37=B40)*(Parametri!D$6:D$37=C40-10*INT(C40/10)),0),2)&amp;" ("&amp;INDEX(Parametri!A$6:D$37,MATCH(1,(Parametri!C$6:C$37=B40)*(Parametri!D$6:D$37=C40-10*INT(C40/10)),0),1)&amp;")","DA SISTEMARE")</f>
        <v>Orche (28)</v>
      </c>
      <c r="G40" s="31" t="s">
        <v>110</v>
      </c>
      <c r="H40" s="32" t="n">
        <f aca="false">IF($G40="","",IF(FIND("-",$G40)=0,"",1*(_xlfn.NUMBERVALUE(MID($G40,1,FIND("-",$G40)-1))&gt;_xlfn.NUMBERVALUE(MID($G40,FIND("-",$G40)+1,LEN($G40)-FIND("-",$G40))))))</f>
        <v>1</v>
      </c>
      <c r="I40" s="32" t="n">
        <f aca="false">IF($G40="","",IF(FIND("-",$G40)=0,"",1*NOT($G40="0-20")*(_xlfn.NUMBERVALUE(MID($G40,1,FIND("-",$G40)-1))&lt;_xlfn.NUMBERVALUE(MID($G40,FIND("-",$G40)+1,LEN($G40)-FIND("-",$G40))))))</f>
        <v>0</v>
      </c>
      <c r="J40" s="32" t="n">
        <f aca="false">IF($G40="","",IF(FIND("-",$G40)=0,"",1*($G40="0-20")))</f>
        <v>0</v>
      </c>
      <c r="K40" s="32" t="n">
        <f aca="false">IF($G40="","",IF(FIND("-",$G40)=0,"",_xlfn.NUMBERVALUE(MID($G40,1,FIND("-",$G40)-1))))</f>
        <v>32</v>
      </c>
      <c r="L40" s="32" t="n">
        <f aca="false">IF($G40="","",IF(FIND("-",$G40)=0,"",_xlfn.NUMBERVALUE(MID($G40,FIND("-",$G40)+1,LEN($G40)-FIND("-",$G40)))))</f>
        <v>31</v>
      </c>
      <c r="M40" s="33" t="n">
        <f aca="false">IF($G40="","",IF(FIND("-",$G40)=0,"",_xlfn.NUMBERVALUE(MID($G40,1,FIND("-",$G40)-1))-_xlfn.NUMBERVALUE(MID($G40,FIND("-",$G40)+1,LEN($G40)-FIND("-",$G40)))))</f>
        <v>1</v>
      </c>
      <c r="N40" s="34" t="n">
        <f aca="false">IF($G40="","",IF(FIND("-",$G40)=0,"",1*(_xlfn.NUMBERVALUE(MID($G40,1,FIND("-",$G40)-1))&lt;_xlfn.NUMBERVALUE(MID($G40,FIND("-",$G40)+1,LEN($G40)-FIND("-",$G40))))))</f>
        <v>0</v>
      </c>
      <c r="O40" s="34" t="n">
        <f aca="false">IF($G40="","",IF(FIND("-",$G40)=0,"",1*NOT($G40="20-0")*(_xlfn.NUMBERVALUE(MID($G40,1,FIND("-",$G40)-1))&gt;_xlfn.NUMBERVALUE(MID($G40,FIND("-",$G40)+1,LEN($G40)-FIND("-",$G40))))))</f>
        <v>1</v>
      </c>
      <c r="P40" s="34" t="n">
        <f aca="false">IF($G40="","",IF(FIND("-",$G40)=0,"",1*($G40="20-0")))</f>
        <v>0</v>
      </c>
      <c r="Q40" s="34" t="n">
        <f aca="false">IF($G40="","",IF(FIND("-",$G40)=0,"",_xlfn.NUMBERVALUE(MID($G40,FIND("-",$G40)+1,LEN($G40)-FIND("-",$G40)))))</f>
        <v>31</v>
      </c>
      <c r="R40" s="34" t="n">
        <f aca="false">IF($G40="","",IF(FIND("-",$G40)=0,"",_xlfn.NUMBERVALUE(MID($G40,1,FIND("-",$G40)-1))))</f>
        <v>32</v>
      </c>
      <c r="S40" s="35" t="n">
        <f aca="false">IF($G40="","",IF(FIND("-",$G40)=0,"",-_xlfn.NUMBERVALUE(MID($G40,1,FIND("-",$G40)-1))+_xlfn.NUMBERVALUE(MID($G40,FIND("-",$G40)+1,LEN($G40)-FIND("-",$G40)))))</f>
        <v>-1</v>
      </c>
    </row>
    <row r="41" customFormat="false" ht="14.15" hidden="false" customHeight="false" outlineLevel="0" collapsed="false">
      <c r="A41" s="26" t="n">
        <v>40</v>
      </c>
      <c r="B41" s="62" t="s">
        <v>47</v>
      </c>
      <c r="C41" s="28" t="n">
        <v>23</v>
      </c>
      <c r="D41" s="29" t="str">
        <f aca="false">IF(FIND(B41,"ABCDEFGH",1)&gt;0,INDEX(Parametri!A$6:D$37,MATCH(1,(Parametri!C$6:C$37=B41)*(Parametri!D$6:D$37=INT(C41/10)),0),2)&amp;" ("&amp;INDEX(Parametri!A$6:D$37,MATCH(1,(Parametri!C$6:C$37=B41)*(Parametri!D$6:D$37=INT(C41/10)),0),1)&amp;")","DA SISTEMARE")</f>
        <v>Gorilla (26)</v>
      </c>
      <c r="E41" s="28" t="str">
        <f aca="false">IF(AND(D41&lt;&gt;"",F41&lt;&gt;"")," vs ","")</f>
        <v> vs </v>
      </c>
      <c r="F41" s="30" t="str">
        <f aca="false">IF(FIND(B41,"ABCDEFGH",1)&gt;0,INDEX(Parametri!A$6:D$37,MATCH(1,(Parametri!C$6:C$37=B41)*(Parametri!D$6:D$37=C41-10*INT(C41/10)),0),2)&amp;" ("&amp;INDEX(Parametri!A$6:D$37,MATCH(1,(Parametri!C$6:C$37=B41)*(Parametri!D$6:D$37=C41-10*INT(C41/10)),0),1)&amp;")","DA SISTEMARE")</f>
        <v>Muli (27)</v>
      </c>
      <c r="G41" s="31" t="s">
        <v>111</v>
      </c>
      <c r="H41" s="32" t="n">
        <f aca="false">IF($G41="","",IF(FIND("-",$G41)=0,"",1*(_xlfn.NUMBERVALUE(MID($G41,1,FIND("-",$G41)-1))&gt;_xlfn.NUMBERVALUE(MID($G41,FIND("-",$G41)+1,LEN($G41)-FIND("-",$G41))))))</f>
        <v>0</v>
      </c>
      <c r="I41" s="32" t="n">
        <f aca="false">IF($G41="","",IF(FIND("-",$G41)=0,"",1*NOT($G41="0-20")*(_xlfn.NUMBERVALUE(MID($G41,1,FIND("-",$G41)-1))&lt;_xlfn.NUMBERVALUE(MID($G41,FIND("-",$G41)+1,LEN($G41)-FIND("-",$G41))))))</f>
        <v>1</v>
      </c>
      <c r="J41" s="32" t="n">
        <f aca="false">IF($G41="","",IF(FIND("-",$G41)=0,"",1*($G41="0-20")))</f>
        <v>0</v>
      </c>
      <c r="K41" s="32" t="n">
        <f aca="false">IF($G41="","",IF(FIND("-",$G41)=0,"",_xlfn.NUMBERVALUE(MID($G41,1,FIND("-",$G41)-1))))</f>
        <v>56</v>
      </c>
      <c r="L41" s="32" t="n">
        <f aca="false">IF($G41="","",IF(FIND("-",$G41)=0,"",_xlfn.NUMBERVALUE(MID($G41,FIND("-",$G41)+1,LEN($G41)-FIND("-",$G41)))))</f>
        <v>58</v>
      </c>
      <c r="M41" s="33" t="n">
        <f aca="false">IF($G41="","",IF(FIND("-",$G41)=0,"",_xlfn.NUMBERVALUE(MID($G41,1,FIND("-",$G41)-1))-_xlfn.NUMBERVALUE(MID($G41,FIND("-",$G41)+1,LEN($G41)-FIND("-",$G41)))))</f>
        <v>-2</v>
      </c>
      <c r="N41" s="34" t="n">
        <f aca="false">IF($G41="","",IF(FIND("-",$G41)=0,"",1*(_xlfn.NUMBERVALUE(MID($G41,1,FIND("-",$G41)-1))&lt;_xlfn.NUMBERVALUE(MID($G41,FIND("-",$G41)+1,LEN($G41)-FIND("-",$G41))))))</f>
        <v>1</v>
      </c>
      <c r="O41" s="34" t="n">
        <f aca="false">IF($G41="","",IF(FIND("-",$G41)=0,"",1*NOT($G41="20-0")*(_xlfn.NUMBERVALUE(MID($G41,1,FIND("-",$G41)-1))&gt;_xlfn.NUMBERVALUE(MID($G41,FIND("-",$G41)+1,LEN($G41)-FIND("-",$G41))))))</f>
        <v>0</v>
      </c>
      <c r="P41" s="34" t="n">
        <f aca="false">IF($G41="","",IF(FIND("-",$G41)=0,"",1*($G41="20-0")))</f>
        <v>0</v>
      </c>
      <c r="Q41" s="34" t="n">
        <f aca="false">IF($G41="","",IF(FIND("-",$G41)=0,"",_xlfn.NUMBERVALUE(MID($G41,FIND("-",$G41)+1,LEN($G41)-FIND("-",$G41)))))</f>
        <v>58</v>
      </c>
      <c r="R41" s="34" t="n">
        <f aca="false">IF($G41="","",IF(FIND("-",$G41)=0,"",_xlfn.NUMBERVALUE(MID($G41,1,FIND("-",$G41)-1))))</f>
        <v>56</v>
      </c>
      <c r="S41" s="35" t="n">
        <f aca="false">IF($G41="","",IF(FIND("-",$G41)=0,"",-_xlfn.NUMBERVALUE(MID($G41,1,FIND("-",$G41)-1))+_xlfn.NUMBERVALUE(MID($G41,FIND("-",$G41)+1,LEN($G41)-FIND("-",$G41)))))</f>
        <v>2</v>
      </c>
    </row>
    <row r="42" customFormat="false" ht="14.15" hidden="false" customHeight="false" outlineLevel="0" collapsed="false">
      <c r="A42" s="26" t="n">
        <v>41</v>
      </c>
      <c r="B42" s="62" t="s">
        <v>47</v>
      </c>
      <c r="C42" s="28" t="n">
        <v>24</v>
      </c>
      <c r="D42" s="29" t="str">
        <f aca="false">IF(FIND(B42,"ABCDEFGH",1)&gt;0,INDEX(Parametri!A$6:D$37,MATCH(1,(Parametri!C$6:C$37=B42)*(Parametri!D$6:D$37=INT(C42/10)),0),2)&amp;" ("&amp;INDEX(Parametri!A$6:D$37,MATCH(1,(Parametri!C$6:C$37=B42)*(Parametri!D$6:D$37=INT(C42/10)),0),1)&amp;")","DA SISTEMARE")</f>
        <v>Gorilla (26)</v>
      </c>
      <c r="E42" s="28" t="str">
        <f aca="false">IF(AND(D42&lt;&gt;"",F42&lt;&gt;"")," vs ","")</f>
        <v> vs </v>
      </c>
      <c r="F42" s="30" t="str">
        <f aca="false">IF(FIND(B42,"ABCDEFGH",1)&gt;0,INDEX(Parametri!A$6:D$37,MATCH(1,(Parametri!C$6:C$37=B42)*(Parametri!D$6:D$37=C42-10*INT(C42/10)),0),2)&amp;" ("&amp;INDEX(Parametri!A$6:D$37,MATCH(1,(Parametri!C$6:C$37=B42)*(Parametri!D$6:D$37=C42-10*INT(C42/10)),0),1)&amp;")","DA SISTEMARE")</f>
        <v>Orche (28)</v>
      </c>
      <c r="G42" s="31" t="s">
        <v>112</v>
      </c>
      <c r="H42" s="32" t="n">
        <f aca="false">IF($G42="","",IF(FIND("-",$G42)=0,"",1*(_xlfn.NUMBERVALUE(MID($G42,1,FIND("-",$G42)-1))&gt;_xlfn.NUMBERVALUE(MID($G42,FIND("-",$G42)+1,LEN($G42)-FIND("-",$G42))))))</f>
        <v>0</v>
      </c>
      <c r="I42" s="32" t="n">
        <f aca="false">IF($G42="","",IF(FIND("-",$G42)=0,"",1*NOT($G42="0-20")*(_xlfn.NUMBERVALUE(MID($G42,1,FIND("-",$G42)-1))&lt;_xlfn.NUMBERVALUE(MID($G42,FIND("-",$G42)+1,LEN($G42)-FIND("-",$G42))))))</f>
        <v>1</v>
      </c>
      <c r="J42" s="32" t="n">
        <f aca="false">IF($G42="","",IF(FIND("-",$G42)=0,"",1*($G42="0-20")))</f>
        <v>0</v>
      </c>
      <c r="K42" s="32" t="n">
        <f aca="false">IF($G42="","",IF(FIND("-",$G42)=0,"",_xlfn.NUMBERVALUE(MID($G42,1,FIND("-",$G42)-1))))</f>
        <v>50</v>
      </c>
      <c r="L42" s="32" t="n">
        <f aca="false">IF($G42="","",IF(FIND("-",$G42)=0,"",_xlfn.NUMBERVALUE(MID($G42,FIND("-",$G42)+1,LEN($G42)-FIND("-",$G42)))))</f>
        <v>64</v>
      </c>
      <c r="M42" s="33" t="n">
        <f aca="false">IF($G42="","",IF(FIND("-",$G42)=0,"",_xlfn.NUMBERVALUE(MID($G42,1,FIND("-",$G42)-1))-_xlfn.NUMBERVALUE(MID($G42,FIND("-",$G42)+1,LEN($G42)-FIND("-",$G42)))))</f>
        <v>-14</v>
      </c>
      <c r="N42" s="34" t="n">
        <f aca="false">IF($G42="","",IF(FIND("-",$G42)=0,"",1*(_xlfn.NUMBERVALUE(MID($G42,1,FIND("-",$G42)-1))&lt;_xlfn.NUMBERVALUE(MID($G42,FIND("-",$G42)+1,LEN($G42)-FIND("-",$G42))))))</f>
        <v>1</v>
      </c>
      <c r="O42" s="34" t="n">
        <f aca="false">IF($G42="","",IF(FIND("-",$G42)=0,"",1*NOT($G42="20-0")*(_xlfn.NUMBERVALUE(MID($G42,1,FIND("-",$G42)-1))&gt;_xlfn.NUMBERVALUE(MID($G42,FIND("-",$G42)+1,LEN($G42)-FIND("-",$G42))))))</f>
        <v>0</v>
      </c>
      <c r="P42" s="34" t="n">
        <f aca="false">IF($G42="","",IF(FIND("-",$G42)=0,"",1*($G42="20-0")))</f>
        <v>0</v>
      </c>
      <c r="Q42" s="34" t="n">
        <f aca="false">IF($G42="","",IF(FIND("-",$G42)=0,"",_xlfn.NUMBERVALUE(MID($G42,FIND("-",$G42)+1,LEN($G42)-FIND("-",$G42)))))</f>
        <v>64</v>
      </c>
      <c r="R42" s="34" t="n">
        <f aca="false">IF($G42="","",IF(FIND("-",$G42)=0,"",_xlfn.NUMBERVALUE(MID($G42,1,FIND("-",$G42)-1))))</f>
        <v>50</v>
      </c>
      <c r="S42" s="35" t="n">
        <f aca="false">IF($G42="","",IF(FIND("-",$G42)=0,"",-_xlfn.NUMBERVALUE(MID($G42,1,FIND("-",$G42)-1))+_xlfn.NUMBERVALUE(MID($G42,FIND("-",$G42)+1,LEN($G42)-FIND("-",$G42)))))</f>
        <v>14</v>
      </c>
    </row>
    <row r="43" customFormat="false" ht="14.15" hidden="false" customHeight="false" outlineLevel="0" collapsed="false">
      <c r="A43" s="36" t="n">
        <v>42</v>
      </c>
      <c r="B43" s="63" t="s">
        <v>47</v>
      </c>
      <c r="C43" s="38" t="n">
        <v>34</v>
      </c>
      <c r="D43" s="39" t="str">
        <f aca="false">IF(FIND(B43,"ABCDEFGH",1)&gt;0,INDEX(Parametri!A$6:D$37,MATCH(1,(Parametri!C$6:C$37=B43)*(Parametri!D$6:D$37=INT(C43/10)),0),2)&amp;" ("&amp;INDEX(Parametri!A$6:D$37,MATCH(1,(Parametri!C$6:C$37=B43)*(Parametri!D$6:D$37=INT(C43/10)),0),1)&amp;")","DA SISTEMARE")</f>
        <v>Muli (27)</v>
      </c>
      <c r="E43" s="38" t="str">
        <f aca="false">IF(AND(D43&lt;&gt;"",F43&lt;&gt;"")," vs ","")</f>
        <v> vs </v>
      </c>
      <c r="F43" s="40" t="str">
        <f aca="false">IF(FIND(B43,"ABCDEFGH",1)&gt;0,INDEX(Parametri!A$6:D$37,MATCH(1,(Parametri!C$6:C$37=B43)*(Parametri!D$6:D$37=C43-10*INT(C43/10)),0),2)&amp;" ("&amp;INDEX(Parametri!A$6:D$37,MATCH(1,(Parametri!C$6:C$37=B43)*(Parametri!D$6:D$37=C43-10*INT(C43/10)),0),1)&amp;")","DA SISTEMARE")</f>
        <v>Orche (28)</v>
      </c>
      <c r="G43" s="41" t="s">
        <v>113</v>
      </c>
      <c r="H43" s="42" t="n">
        <f aca="false">IF($G43="","",IF(FIND("-",$G43)=0,"",1*(_xlfn.NUMBERVALUE(MID($G43,1,FIND("-",$G43)-1))&gt;_xlfn.NUMBERVALUE(MID($G43,FIND("-",$G43)+1,LEN($G43)-FIND("-",$G43))))))</f>
        <v>0</v>
      </c>
      <c r="I43" s="42" t="n">
        <f aca="false">IF($G43="","",IF(FIND("-",$G43)=0,"",1*NOT($G43="0-20")*(_xlfn.NUMBERVALUE(MID($G43,1,FIND("-",$G43)-1))&lt;_xlfn.NUMBERVALUE(MID($G43,FIND("-",$G43)+1,LEN($G43)-FIND("-",$G43))))))</f>
        <v>1</v>
      </c>
      <c r="J43" s="42" t="n">
        <f aca="false">IF($G43="","",IF(FIND("-",$G43)=0,"",1*($G43="0-20")))</f>
        <v>0</v>
      </c>
      <c r="K43" s="42" t="n">
        <f aca="false">IF($G43="","",IF(FIND("-",$G43)=0,"",_xlfn.NUMBERVALUE(MID($G43,1,FIND("-",$G43)-1))))</f>
        <v>49</v>
      </c>
      <c r="L43" s="42" t="n">
        <f aca="false">IF($G43="","",IF(FIND("-",$G43)=0,"",_xlfn.NUMBERVALUE(MID($G43,FIND("-",$G43)+1,LEN($G43)-FIND("-",$G43)))))</f>
        <v>88</v>
      </c>
      <c r="M43" s="43" t="n">
        <f aca="false">IF($G43="","",IF(FIND("-",$G43)=0,"",_xlfn.NUMBERVALUE(MID($G43,1,FIND("-",$G43)-1))-_xlfn.NUMBERVALUE(MID($G43,FIND("-",$G43)+1,LEN($G43)-FIND("-",$G43)))))</f>
        <v>-39</v>
      </c>
      <c r="N43" s="44" t="n">
        <f aca="false">IF($G43="","",IF(FIND("-",$G43)=0,"",1*(_xlfn.NUMBERVALUE(MID($G43,1,FIND("-",$G43)-1))&lt;_xlfn.NUMBERVALUE(MID($G43,FIND("-",$G43)+1,LEN($G43)-FIND("-",$G43))))))</f>
        <v>1</v>
      </c>
      <c r="O43" s="44" t="n">
        <f aca="false">IF($G43="","",IF(FIND("-",$G43)=0,"",1*NOT($G43="20-0")*(_xlfn.NUMBERVALUE(MID($G43,1,FIND("-",$G43)-1))&gt;_xlfn.NUMBERVALUE(MID($G43,FIND("-",$G43)+1,LEN($G43)-FIND("-",$G43))))))</f>
        <v>0</v>
      </c>
      <c r="P43" s="44" t="n">
        <f aca="false">IF($G43="","",IF(FIND("-",$G43)=0,"",1*($G43="20-0")))</f>
        <v>0</v>
      </c>
      <c r="Q43" s="44" t="n">
        <f aca="false">IF($G43="","",IF(FIND("-",$G43)=0,"",_xlfn.NUMBERVALUE(MID($G43,FIND("-",$G43)+1,LEN($G43)-FIND("-",$G43)))))</f>
        <v>88</v>
      </c>
      <c r="R43" s="44" t="n">
        <f aca="false">IF($G43="","",IF(FIND("-",$G43)=0,"",_xlfn.NUMBERVALUE(MID($G43,1,FIND("-",$G43)-1))))</f>
        <v>49</v>
      </c>
      <c r="S43" s="45" t="n">
        <f aca="false">IF($G43="","",IF(FIND("-",$G43)=0,"",-_xlfn.NUMBERVALUE(MID($G43,1,FIND("-",$G43)-1))+_xlfn.NUMBERVALUE(MID($G43,FIND("-",$G43)+1,LEN($G43)-FIND("-",$G43)))))</f>
        <v>39</v>
      </c>
    </row>
    <row r="44" customFormat="false" ht="14.15" hidden="false" customHeight="false" outlineLevel="0" collapsed="false">
      <c r="A44" s="16" t="n">
        <v>43</v>
      </c>
      <c r="B44" s="64" t="s">
        <v>52</v>
      </c>
      <c r="C44" s="18" t="n">
        <v>12</v>
      </c>
      <c r="D44" s="19" t="str">
        <f aca="false">IF(FIND(B44,"ABCDEFGH",1)&gt;0,INDEX(Parametri!A$6:D$37,MATCH(1,(Parametri!C$6:C$37=B44)*(Parametri!D$6:D$37=INT(C44/10)),0),2)&amp;" ("&amp;INDEX(Parametri!A$6:D$37,MATCH(1,(Parametri!C$6:C$37=B44)*(Parametri!D$6:D$37=INT(C44/10)),0),1)&amp;")","DA SISTEMARE")</f>
        <v>Piranha (29)</v>
      </c>
      <c r="E44" s="18" t="str">
        <f aca="false">IF(AND(D44&lt;&gt;"",F44&lt;&gt;"")," vs ","")</f>
        <v> vs </v>
      </c>
      <c r="F44" s="20" t="str">
        <f aca="false">IF(FIND(B44,"ABCDEFGH",1)&gt;0,INDEX(Parametri!A$6:D$37,MATCH(1,(Parametri!C$6:C$37=B44)*(Parametri!D$6:D$37=C44-10*INT(C44/10)),0),2)&amp;" ("&amp;INDEX(Parametri!A$6:D$37,MATCH(1,(Parametri!C$6:C$37=B44)*(Parametri!D$6:D$37=C44-10*INT(C44/10)),0),1)&amp;")","DA SISTEMARE")</f>
        <v>Scorpioni (30)</v>
      </c>
      <c r="G44" s="21" t="s">
        <v>114</v>
      </c>
      <c r="H44" s="22" t="n">
        <f aca="false">IF($G44="","",IF(FIND("-",$G44)=0,"",1*(_xlfn.NUMBERVALUE(MID($G44,1,FIND("-",$G44)-1))&gt;_xlfn.NUMBERVALUE(MID($G44,FIND("-",$G44)+1,LEN($G44)-FIND("-",$G44))))))</f>
        <v>0</v>
      </c>
      <c r="I44" s="22" t="n">
        <f aca="false">IF($G44="","",IF(FIND("-",$G44)=0,"",1*NOT($G44="0-20")*(_xlfn.NUMBERVALUE(MID($G44,1,FIND("-",$G44)-1))&lt;_xlfn.NUMBERVALUE(MID($G44,FIND("-",$G44)+1,LEN($G44)-FIND("-",$G44))))))</f>
        <v>1</v>
      </c>
      <c r="J44" s="22" t="n">
        <f aca="false">IF($G44="","",IF(FIND("-",$G44)=0,"",1*($G44="0-20")))</f>
        <v>0</v>
      </c>
      <c r="K44" s="22" t="n">
        <f aca="false">IF($G44="","",IF(FIND("-",$G44)=0,"",_xlfn.NUMBERVALUE(MID($G44,1,FIND("-",$G44)-1))))</f>
        <v>28</v>
      </c>
      <c r="L44" s="22" t="n">
        <f aca="false">IF($G44="","",IF(FIND("-",$G44)=0,"",_xlfn.NUMBERVALUE(MID($G44,FIND("-",$G44)+1,LEN($G44)-FIND("-",$G44)))))</f>
        <v>93</v>
      </c>
      <c r="M44" s="23" t="n">
        <f aca="false">IF($G44="","",IF(FIND("-",$G44)=0,"",_xlfn.NUMBERVALUE(MID($G44,1,FIND("-",$G44)-1))-_xlfn.NUMBERVALUE(MID($G44,FIND("-",$G44)+1,LEN($G44)-FIND("-",$G44)))))</f>
        <v>-65</v>
      </c>
      <c r="N44" s="24" t="n">
        <f aca="false">IF($G44="","",IF(FIND("-",$G44)=0,"",1*(_xlfn.NUMBERVALUE(MID($G44,1,FIND("-",$G44)-1))&lt;_xlfn.NUMBERVALUE(MID($G44,FIND("-",$G44)+1,LEN($G44)-FIND("-",$G44))))))</f>
        <v>1</v>
      </c>
      <c r="O44" s="24" t="n">
        <f aca="false">IF($G44="","",IF(FIND("-",$G44)=0,"",1*NOT($G44="20-0")*(_xlfn.NUMBERVALUE(MID($G44,1,FIND("-",$G44)-1))&gt;_xlfn.NUMBERVALUE(MID($G44,FIND("-",$G44)+1,LEN($G44)-FIND("-",$G44))))))</f>
        <v>0</v>
      </c>
      <c r="P44" s="24" t="n">
        <f aca="false">IF($G44="","",IF(FIND("-",$G44)=0,"",1*($G44="20-0")))</f>
        <v>0</v>
      </c>
      <c r="Q44" s="24" t="n">
        <f aca="false">IF($G44="","",IF(FIND("-",$G44)=0,"",_xlfn.NUMBERVALUE(MID($G44,FIND("-",$G44)+1,LEN($G44)-FIND("-",$G44)))))</f>
        <v>93</v>
      </c>
      <c r="R44" s="24" t="n">
        <f aca="false">IF($G44="","",IF(FIND("-",$G44)=0,"",_xlfn.NUMBERVALUE(MID($G44,1,FIND("-",$G44)-1))))</f>
        <v>28</v>
      </c>
      <c r="S44" s="25" t="n">
        <f aca="false">IF($G44="","",IF(FIND("-",$G44)=0,"",-_xlfn.NUMBERVALUE(MID($G44,1,FIND("-",$G44)-1))+_xlfn.NUMBERVALUE(MID($G44,FIND("-",$G44)+1,LEN($G44)-FIND("-",$G44)))))</f>
        <v>65</v>
      </c>
    </row>
    <row r="45" customFormat="false" ht="14.15" hidden="false" customHeight="false" outlineLevel="0" collapsed="false">
      <c r="A45" s="26" t="n">
        <v>44</v>
      </c>
      <c r="B45" s="65" t="s">
        <v>52</v>
      </c>
      <c r="C45" s="28" t="n">
        <v>13</v>
      </c>
      <c r="D45" s="29" t="str">
        <f aca="false">IF(FIND(B45,"ABCDEFGH",1)&gt;0,INDEX(Parametri!A$6:D$37,MATCH(1,(Parametri!C$6:C$37=B45)*(Parametri!D$6:D$37=INT(C45/10)),0),2)&amp;" ("&amp;INDEX(Parametri!A$6:D$37,MATCH(1,(Parametri!C$6:C$37=B45)*(Parametri!D$6:D$37=INT(C45/10)),0),1)&amp;")","DA SISTEMARE")</f>
        <v>Piranha (29)</v>
      </c>
      <c r="E45" s="28" t="str">
        <f aca="false">IF(AND(D45&lt;&gt;"",F45&lt;&gt;"")," vs ","")</f>
        <v> vs </v>
      </c>
      <c r="F45" s="30" t="str">
        <f aca="false">IF(FIND(B45,"ABCDEFGH",1)&gt;0,INDEX(Parametri!A$6:D$37,MATCH(1,(Parametri!C$6:C$37=B45)*(Parametri!D$6:D$37=C45-10*INT(C45/10)),0),2)&amp;" ("&amp;INDEX(Parametri!A$6:D$37,MATCH(1,(Parametri!C$6:C$37=B45)*(Parametri!D$6:D$37=C45-10*INT(C45/10)),0),1)&amp;")","DA SISTEMARE")</f>
        <v>Tonni (31)</v>
      </c>
      <c r="G45" s="31" t="s">
        <v>115</v>
      </c>
      <c r="H45" s="32" t="n">
        <f aca="false">IF($G45="","",IF(FIND("-",$G45)=0,"",1*(_xlfn.NUMBERVALUE(MID($G45,1,FIND("-",$G45)-1))&gt;_xlfn.NUMBERVALUE(MID($G45,FIND("-",$G45)+1,LEN($G45)-FIND("-",$G45))))))</f>
        <v>1</v>
      </c>
      <c r="I45" s="32" t="n">
        <f aca="false">IF($G45="","",IF(FIND("-",$G45)=0,"",1*NOT($G45="0-20")*(_xlfn.NUMBERVALUE(MID($G45,1,FIND("-",$G45)-1))&lt;_xlfn.NUMBERVALUE(MID($G45,FIND("-",$G45)+1,LEN($G45)-FIND("-",$G45))))))</f>
        <v>0</v>
      </c>
      <c r="J45" s="32" t="n">
        <f aca="false">IF($G45="","",IF(FIND("-",$G45)=0,"",1*($G45="0-20")))</f>
        <v>0</v>
      </c>
      <c r="K45" s="32" t="n">
        <f aca="false">IF($G45="","",IF(FIND("-",$G45)=0,"",_xlfn.NUMBERVALUE(MID($G45,1,FIND("-",$G45)-1))))</f>
        <v>75</v>
      </c>
      <c r="L45" s="32" t="n">
        <f aca="false">IF($G45="","",IF(FIND("-",$G45)=0,"",_xlfn.NUMBERVALUE(MID($G45,FIND("-",$G45)+1,LEN($G45)-FIND("-",$G45)))))</f>
        <v>49</v>
      </c>
      <c r="M45" s="33" t="n">
        <f aca="false">IF($G45="","",IF(FIND("-",$G45)=0,"",_xlfn.NUMBERVALUE(MID($G45,1,FIND("-",$G45)-1))-_xlfn.NUMBERVALUE(MID($G45,FIND("-",$G45)+1,LEN($G45)-FIND("-",$G45)))))</f>
        <v>26</v>
      </c>
      <c r="N45" s="34" t="n">
        <f aca="false">IF($G45="","",IF(FIND("-",$G45)=0,"",1*(_xlfn.NUMBERVALUE(MID($G45,1,FIND("-",$G45)-1))&lt;_xlfn.NUMBERVALUE(MID($G45,FIND("-",$G45)+1,LEN($G45)-FIND("-",$G45))))))</f>
        <v>0</v>
      </c>
      <c r="O45" s="34" t="n">
        <f aca="false">IF($G45="","",IF(FIND("-",$G45)=0,"",1*NOT($G45="20-0")*(_xlfn.NUMBERVALUE(MID($G45,1,FIND("-",$G45)-1))&gt;_xlfn.NUMBERVALUE(MID($G45,FIND("-",$G45)+1,LEN($G45)-FIND("-",$G45))))))</f>
        <v>1</v>
      </c>
      <c r="P45" s="34" t="n">
        <f aca="false">IF($G45="","",IF(FIND("-",$G45)=0,"",1*($G45="20-0")))</f>
        <v>0</v>
      </c>
      <c r="Q45" s="34" t="n">
        <f aca="false">IF($G45="","",IF(FIND("-",$G45)=0,"",_xlfn.NUMBERVALUE(MID($G45,FIND("-",$G45)+1,LEN($G45)-FIND("-",$G45)))))</f>
        <v>49</v>
      </c>
      <c r="R45" s="34" t="n">
        <f aca="false">IF($G45="","",IF(FIND("-",$G45)=0,"",_xlfn.NUMBERVALUE(MID($G45,1,FIND("-",$G45)-1))))</f>
        <v>75</v>
      </c>
      <c r="S45" s="35" t="n">
        <f aca="false">IF($G45="","",IF(FIND("-",$G45)=0,"",-_xlfn.NUMBERVALUE(MID($G45,1,FIND("-",$G45)-1))+_xlfn.NUMBERVALUE(MID($G45,FIND("-",$G45)+1,LEN($G45)-FIND("-",$G45)))))</f>
        <v>-26</v>
      </c>
    </row>
    <row r="46" customFormat="false" ht="14.15" hidden="false" customHeight="false" outlineLevel="0" collapsed="false">
      <c r="A46" s="26" t="n">
        <v>45</v>
      </c>
      <c r="B46" s="65" t="s">
        <v>52</v>
      </c>
      <c r="C46" s="28" t="n">
        <v>14</v>
      </c>
      <c r="D46" s="29" t="str">
        <f aca="false">IF(FIND(B46,"ABCDEFGH",1)&gt;0,INDEX(Parametri!A$6:D$37,MATCH(1,(Parametri!C$6:C$37=B46)*(Parametri!D$6:D$37=INT(C46/10)),0),2)&amp;" ("&amp;INDEX(Parametri!A$6:D$37,MATCH(1,(Parametri!C$6:C$37=B46)*(Parametri!D$6:D$37=INT(C46/10)),0),1)&amp;")","DA SISTEMARE")</f>
        <v>Piranha (29)</v>
      </c>
      <c r="E46" s="28" t="str">
        <f aca="false">IF(AND(D46&lt;&gt;"",F46&lt;&gt;"")," vs ","")</f>
        <v> vs </v>
      </c>
      <c r="F46" s="30" t="str">
        <f aca="false">IF(FIND(B46,"ABCDEFGH",1)&gt;0,INDEX(Parametri!A$6:D$37,MATCH(1,(Parametri!C$6:C$37=B46)*(Parametri!D$6:D$37=C46-10*INT(C46/10)),0),2)&amp;" ("&amp;INDEX(Parametri!A$6:D$37,MATCH(1,(Parametri!C$6:C$37=B46)*(Parametri!D$6:D$37=C46-10*INT(C46/10)),0),1)&amp;")","DA SISTEMARE")</f>
        <v>Zebre (32)</v>
      </c>
      <c r="G46" s="31" t="s">
        <v>116</v>
      </c>
      <c r="H46" s="32" t="n">
        <f aca="false">IF($G46="","",IF(FIND("-",$G46)=0,"",1*(_xlfn.NUMBERVALUE(MID($G46,1,FIND("-",$G46)-1))&gt;_xlfn.NUMBERVALUE(MID($G46,FIND("-",$G46)+1,LEN($G46)-FIND("-",$G46))))))</f>
        <v>1</v>
      </c>
      <c r="I46" s="32" t="n">
        <f aca="false">IF($G46="","",IF(FIND("-",$G46)=0,"",1*NOT($G46="0-20")*(_xlfn.NUMBERVALUE(MID($G46,1,FIND("-",$G46)-1))&lt;_xlfn.NUMBERVALUE(MID($G46,FIND("-",$G46)+1,LEN($G46)-FIND("-",$G46))))))</f>
        <v>0</v>
      </c>
      <c r="J46" s="32" t="n">
        <f aca="false">IF($G46="","",IF(FIND("-",$G46)=0,"",1*($G46="0-20")))</f>
        <v>0</v>
      </c>
      <c r="K46" s="32" t="n">
        <f aca="false">IF($G46="","",IF(FIND("-",$G46)=0,"",_xlfn.NUMBERVALUE(MID($G46,1,FIND("-",$G46)-1))))</f>
        <v>86</v>
      </c>
      <c r="L46" s="32" t="n">
        <f aca="false">IF($G46="","",IF(FIND("-",$G46)=0,"",_xlfn.NUMBERVALUE(MID($G46,FIND("-",$G46)+1,LEN($G46)-FIND("-",$G46)))))</f>
        <v>73</v>
      </c>
      <c r="M46" s="33" t="n">
        <f aca="false">IF($G46="","",IF(FIND("-",$G46)=0,"",_xlfn.NUMBERVALUE(MID($G46,1,FIND("-",$G46)-1))-_xlfn.NUMBERVALUE(MID($G46,FIND("-",$G46)+1,LEN($G46)-FIND("-",$G46)))))</f>
        <v>13</v>
      </c>
      <c r="N46" s="34" t="n">
        <f aca="false">IF($G46="","",IF(FIND("-",$G46)=0,"",1*(_xlfn.NUMBERVALUE(MID($G46,1,FIND("-",$G46)-1))&lt;_xlfn.NUMBERVALUE(MID($G46,FIND("-",$G46)+1,LEN($G46)-FIND("-",$G46))))))</f>
        <v>0</v>
      </c>
      <c r="O46" s="34" t="n">
        <f aca="false">IF($G46="","",IF(FIND("-",$G46)=0,"",1*NOT($G46="20-0")*(_xlfn.NUMBERVALUE(MID($G46,1,FIND("-",$G46)-1))&gt;_xlfn.NUMBERVALUE(MID($G46,FIND("-",$G46)+1,LEN($G46)-FIND("-",$G46))))))</f>
        <v>1</v>
      </c>
      <c r="P46" s="34" t="n">
        <f aca="false">IF($G46="","",IF(FIND("-",$G46)=0,"",1*($G46="20-0")))</f>
        <v>0</v>
      </c>
      <c r="Q46" s="34" t="n">
        <f aca="false">IF($G46="","",IF(FIND("-",$G46)=0,"",_xlfn.NUMBERVALUE(MID($G46,FIND("-",$G46)+1,LEN($G46)-FIND("-",$G46)))))</f>
        <v>73</v>
      </c>
      <c r="R46" s="34" t="n">
        <f aca="false">IF($G46="","",IF(FIND("-",$G46)=0,"",_xlfn.NUMBERVALUE(MID($G46,1,FIND("-",$G46)-1))))</f>
        <v>86</v>
      </c>
      <c r="S46" s="35" t="n">
        <f aca="false">IF($G46="","",IF(FIND("-",$G46)=0,"",-_xlfn.NUMBERVALUE(MID($G46,1,FIND("-",$G46)-1))+_xlfn.NUMBERVALUE(MID($G46,FIND("-",$G46)+1,LEN($G46)-FIND("-",$G46)))))</f>
        <v>-13</v>
      </c>
    </row>
    <row r="47" customFormat="false" ht="14.15" hidden="false" customHeight="false" outlineLevel="0" collapsed="false">
      <c r="A47" s="26" t="n">
        <v>46</v>
      </c>
      <c r="B47" s="65" t="s">
        <v>52</v>
      </c>
      <c r="C47" s="28" t="n">
        <v>23</v>
      </c>
      <c r="D47" s="29" t="str">
        <f aca="false">IF(FIND(B47,"ABCDEFGH",1)&gt;0,INDEX(Parametri!A$6:D$37,MATCH(1,(Parametri!C$6:C$37=B47)*(Parametri!D$6:D$37=INT(C47/10)),0),2)&amp;" ("&amp;INDEX(Parametri!A$6:D$37,MATCH(1,(Parametri!C$6:C$37=B47)*(Parametri!D$6:D$37=INT(C47/10)),0),1)&amp;")","DA SISTEMARE")</f>
        <v>Scorpioni (30)</v>
      </c>
      <c r="E47" s="28" t="str">
        <f aca="false">IF(AND(D47&lt;&gt;"",F47&lt;&gt;"")," vs ","")</f>
        <v> vs </v>
      </c>
      <c r="F47" s="30" t="str">
        <f aca="false">IF(FIND(B47,"ABCDEFGH",1)&gt;0,INDEX(Parametri!A$6:D$37,MATCH(1,(Parametri!C$6:C$37=B47)*(Parametri!D$6:D$37=C47-10*INT(C47/10)),0),2)&amp;" ("&amp;INDEX(Parametri!A$6:D$37,MATCH(1,(Parametri!C$6:C$37=B47)*(Parametri!D$6:D$37=C47-10*INT(C47/10)),0),1)&amp;")","DA SISTEMARE")</f>
        <v>Tonni (31)</v>
      </c>
      <c r="G47" s="31" t="s">
        <v>117</v>
      </c>
      <c r="H47" s="32" t="n">
        <f aca="false">IF($G47="","",IF(FIND("-",$G47)=0,"",1*(_xlfn.NUMBERVALUE(MID($G47,1,FIND("-",$G47)-1))&gt;_xlfn.NUMBERVALUE(MID($G47,FIND("-",$G47)+1,LEN($G47)-FIND("-",$G47))))))</f>
        <v>0</v>
      </c>
      <c r="I47" s="32" t="n">
        <f aca="false">IF($G47="","",IF(FIND("-",$G47)=0,"",1*NOT($G47="0-20")*(_xlfn.NUMBERVALUE(MID($G47,1,FIND("-",$G47)-1))&lt;_xlfn.NUMBERVALUE(MID($G47,FIND("-",$G47)+1,LEN($G47)-FIND("-",$G47))))))</f>
        <v>1</v>
      </c>
      <c r="J47" s="32" t="n">
        <f aca="false">IF($G47="","",IF(FIND("-",$G47)=0,"",1*($G47="0-20")))</f>
        <v>0</v>
      </c>
      <c r="K47" s="32" t="n">
        <f aca="false">IF($G47="","",IF(FIND("-",$G47)=0,"",_xlfn.NUMBERVALUE(MID($G47,1,FIND("-",$G47)-1))))</f>
        <v>39</v>
      </c>
      <c r="L47" s="32" t="n">
        <f aca="false">IF($G47="","",IF(FIND("-",$G47)=0,"",_xlfn.NUMBERVALUE(MID($G47,FIND("-",$G47)+1,LEN($G47)-FIND("-",$G47)))))</f>
        <v>81</v>
      </c>
      <c r="M47" s="33" t="n">
        <f aca="false">IF($G47="","",IF(FIND("-",$G47)=0,"",_xlfn.NUMBERVALUE(MID($G47,1,FIND("-",$G47)-1))-_xlfn.NUMBERVALUE(MID($G47,FIND("-",$G47)+1,LEN($G47)-FIND("-",$G47)))))</f>
        <v>-42</v>
      </c>
      <c r="N47" s="34" t="n">
        <f aca="false">IF($G47="","",IF(FIND("-",$G47)=0,"",1*(_xlfn.NUMBERVALUE(MID($G47,1,FIND("-",$G47)-1))&lt;_xlfn.NUMBERVALUE(MID($G47,FIND("-",$G47)+1,LEN($G47)-FIND("-",$G47))))))</f>
        <v>1</v>
      </c>
      <c r="O47" s="34" t="n">
        <f aca="false">IF($G47="","",IF(FIND("-",$G47)=0,"",1*NOT($G47="20-0")*(_xlfn.NUMBERVALUE(MID($G47,1,FIND("-",$G47)-1))&gt;_xlfn.NUMBERVALUE(MID($G47,FIND("-",$G47)+1,LEN($G47)-FIND("-",$G47))))))</f>
        <v>0</v>
      </c>
      <c r="P47" s="34" t="n">
        <f aca="false">IF($G47="","",IF(FIND("-",$G47)=0,"",1*($G47="20-0")))</f>
        <v>0</v>
      </c>
      <c r="Q47" s="34" t="n">
        <f aca="false">IF($G47="","",IF(FIND("-",$G47)=0,"",_xlfn.NUMBERVALUE(MID($G47,FIND("-",$G47)+1,LEN($G47)-FIND("-",$G47)))))</f>
        <v>81</v>
      </c>
      <c r="R47" s="34" t="n">
        <f aca="false">IF($G47="","",IF(FIND("-",$G47)=0,"",_xlfn.NUMBERVALUE(MID($G47,1,FIND("-",$G47)-1))))</f>
        <v>39</v>
      </c>
      <c r="S47" s="35" t="n">
        <f aca="false">IF($G47="","",IF(FIND("-",$G47)=0,"",-_xlfn.NUMBERVALUE(MID($G47,1,FIND("-",$G47)-1))+_xlfn.NUMBERVALUE(MID($G47,FIND("-",$G47)+1,LEN($G47)-FIND("-",$G47)))))</f>
        <v>42</v>
      </c>
    </row>
    <row r="48" customFormat="false" ht="14.15" hidden="false" customHeight="false" outlineLevel="0" collapsed="false">
      <c r="A48" s="26" t="n">
        <v>47</v>
      </c>
      <c r="B48" s="65" t="s">
        <v>52</v>
      </c>
      <c r="C48" s="28" t="n">
        <v>24</v>
      </c>
      <c r="D48" s="29" t="str">
        <f aca="false">IF(FIND(B48,"ABCDEFGH",1)&gt;0,INDEX(Parametri!A$6:D$37,MATCH(1,(Parametri!C$6:C$37=B48)*(Parametri!D$6:D$37=INT(C48/10)),0),2)&amp;" ("&amp;INDEX(Parametri!A$6:D$37,MATCH(1,(Parametri!C$6:C$37=B48)*(Parametri!D$6:D$37=INT(C48/10)),0),1)&amp;")","DA SISTEMARE")</f>
        <v>Scorpioni (30)</v>
      </c>
      <c r="E48" s="28" t="str">
        <f aca="false">IF(AND(D48&lt;&gt;"",F48&lt;&gt;"")," vs ","")</f>
        <v> vs </v>
      </c>
      <c r="F48" s="30" t="str">
        <f aca="false">IF(FIND(B48,"ABCDEFGH",1)&gt;0,INDEX(Parametri!A$6:D$37,MATCH(1,(Parametri!C$6:C$37=B48)*(Parametri!D$6:D$37=C48-10*INT(C48/10)),0),2)&amp;" ("&amp;INDEX(Parametri!A$6:D$37,MATCH(1,(Parametri!C$6:C$37=B48)*(Parametri!D$6:D$37=C48-10*INT(C48/10)),0),1)&amp;")","DA SISTEMARE")</f>
        <v>Zebre (32)</v>
      </c>
      <c r="G48" s="31" t="s">
        <v>118</v>
      </c>
      <c r="H48" s="32" t="n">
        <f aca="false">IF($G48="","",IF(FIND("-",$G48)=0,"",1*(_xlfn.NUMBERVALUE(MID($G48,1,FIND("-",$G48)-1))&gt;_xlfn.NUMBERVALUE(MID($G48,FIND("-",$G48)+1,LEN($G48)-FIND("-",$G48))))))</f>
        <v>1</v>
      </c>
      <c r="I48" s="32" t="n">
        <f aca="false">IF($G48="","",IF(FIND("-",$G48)=0,"",1*NOT($G48="0-20")*(_xlfn.NUMBERVALUE(MID($G48,1,FIND("-",$G48)-1))&lt;_xlfn.NUMBERVALUE(MID($G48,FIND("-",$G48)+1,LEN($G48)-FIND("-",$G48))))))</f>
        <v>0</v>
      </c>
      <c r="J48" s="32" t="n">
        <f aca="false">IF($G48="","",IF(FIND("-",$G48)=0,"",1*($G48="0-20")))</f>
        <v>0</v>
      </c>
      <c r="K48" s="32" t="n">
        <f aca="false">IF($G48="","",IF(FIND("-",$G48)=0,"",_xlfn.NUMBERVALUE(MID($G48,1,FIND("-",$G48)-1))))</f>
        <v>82</v>
      </c>
      <c r="L48" s="32" t="n">
        <f aca="false">IF($G48="","",IF(FIND("-",$G48)=0,"",_xlfn.NUMBERVALUE(MID($G48,FIND("-",$G48)+1,LEN($G48)-FIND("-",$G48)))))</f>
        <v>74</v>
      </c>
      <c r="M48" s="33" t="n">
        <f aca="false">IF($G48="","",IF(FIND("-",$G48)=0,"",_xlfn.NUMBERVALUE(MID($G48,1,FIND("-",$G48)-1))-_xlfn.NUMBERVALUE(MID($G48,FIND("-",$G48)+1,LEN($G48)-FIND("-",$G48)))))</f>
        <v>8</v>
      </c>
      <c r="N48" s="34" t="n">
        <f aca="false">IF($G48="","",IF(FIND("-",$G48)=0,"",1*(_xlfn.NUMBERVALUE(MID($G48,1,FIND("-",$G48)-1))&lt;_xlfn.NUMBERVALUE(MID($G48,FIND("-",$G48)+1,LEN($G48)-FIND("-",$G48))))))</f>
        <v>0</v>
      </c>
      <c r="O48" s="34" t="n">
        <f aca="false">IF($G48="","",IF(FIND("-",$G48)=0,"",1*NOT($G48="20-0")*(_xlfn.NUMBERVALUE(MID($G48,1,FIND("-",$G48)-1))&gt;_xlfn.NUMBERVALUE(MID($G48,FIND("-",$G48)+1,LEN($G48)-FIND("-",$G48))))))</f>
        <v>1</v>
      </c>
      <c r="P48" s="34" t="n">
        <f aca="false">IF($G48="","",IF(FIND("-",$G48)=0,"",1*($G48="20-0")))</f>
        <v>0</v>
      </c>
      <c r="Q48" s="34" t="n">
        <f aca="false">IF($G48="","",IF(FIND("-",$G48)=0,"",_xlfn.NUMBERVALUE(MID($G48,FIND("-",$G48)+1,LEN($G48)-FIND("-",$G48)))))</f>
        <v>74</v>
      </c>
      <c r="R48" s="34" t="n">
        <f aca="false">IF($G48="","",IF(FIND("-",$G48)=0,"",_xlfn.NUMBERVALUE(MID($G48,1,FIND("-",$G48)-1))))</f>
        <v>82</v>
      </c>
      <c r="S48" s="35" t="n">
        <f aca="false">IF($G48="","",IF(FIND("-",$G48)=0,"",-_xlfn.NUMBERVALUE(MID($G48,1,FIND("-",$G48)-1))+_xlfn.NUMBERVALUE(MID($G48,FIND("-",$G48)+1,LEN($G48)-FIND("-",$G48)))))</f>
        <v>-8</v>
      </c>
    </row>
    <row r="49" customFormat="false" ht="14.15" hidden="false" customHeight="false" outlineLevel="0" collapsed="false">
      <c r="A49" s="36" t="n">
        <v>48</v>
      </c>
      <c r="B49" s="66" t="s">
        <v>52</v>
      </c>
      <c r="C49" s="38" t="n">
        <v>34</v>
      </c>
      <c r="D49" s="39" t="str">
        <f aca="false">IF(FIND(B49,"ABCDEFGH",1)&gt;0,INDEX(Parametri!A$6:D$37,MATCH(1,(Parametri!C$6:C$37=B49)*(Parametri!D$6:D$37=INT(C49/10)),0),2)&amp;" ("&amp;INDEX(Parametri!A$6:D$37,MATCH(1,(Parametri!C$6:C$37=B49)*(Parametri!D$6:D$37=INT(C49/10)),0),1)&amp;")","DA SISTEMARE")</f>
        <v>Tonni (31)</v>
      </c>
      <c r="E49" s="38" t="str">
        <f aca="false">IF(AND(D49&lt;&gt;"",F49&lt;&gt;"")," vs ","")</f>
        <v> vs </v>
      </c>
      <c r="F49" s="40" t="str">
        <f aca="false">IF(FIND(B49,"ABCDEFGH",1)&gt;0,INDEX(Parametri!A$6:D$37,MATCH(1,(Parametri!C$6:C$37=B49)*(Parametri!D$6:D$37=C49-10*INT(C49/10)),0),2)&amp;" ("&amp;INDEX(Parametri!A$6:D$37,MATCH(1,(Parametri!C$6:C$37=B49)*(Parametri!D$6:D$37=C49-10*INT(C49/10)),0),1)&amp;")","DA SISTEMARE")</f>
        <v>Zebre (32)</v>
      </c>
      <c r="G49" s="41" t="s">
        <v>119</v>
      </c>
      <c r="H49" s="42" t="n">
        <f aca="false">IF($G49="","",IF(FIND("-",$G49)=0,"",1*(_xlfn.NUMBERVALUE(MID($G49,1,FIND("-",$G49)-1))&gt;_xlfn.NUMBERVALUE(MID($G49,FIND("-",$G49)+1,LEN($G49)-FIND("-",$G49))))))</f>
        <v>0</v>
      </c>
      <c r="I49" s="42" t="n">
        <f aca="false">IF($G49="","",IF(FIND("-",$G49)=0,"",1*NOT($G49="0-20")*(_xlfn.NUMBERVALUE(MID($G49,1,FIND("-",$G49)-1))&lt;_xlfn.NUMBERVALUE(MID($G49,FIND("-",$G49)+1,LEN($G49)-FIND("-",$G49))))))</f>
        <v>1</v>
      </c>
      <c r="J49" s="42" t="n">
        <f aca="false">IF($G49="","",IF(FIND("-",$G49)=0,"",1*($G49="0-20")))</f>
        <v>0</v>
      </c>
      <c r="K49" s="42" t="n">
        <f aca="false">IF($G49="","",IF(FIND("-",$G49)=0,"",_xlfn.NUMBERVALUE(MID($G49,1,FIND("-",$G49)-1))))</f>
        <v>55</v>
      </c>
      <c r="L49" s="42" t="n">
        <f aca="false">IF($G49="","",IF(FIND("-",$G49)=0,"",_xlfn.NUMBERVALUE(MID($G49,FIND("-",$G49)+1,LEN($G49)-FIND("-",$G49)))))</f>
        <v>69</v>
      </c>
      <c r="M49" s="43" t="n">
        <f aca="false">IF($G49="","",IF(FIND("-",$G49)=0,"",_xlfn.NUMBERVALUE(MID($G49,1,FIND("-",$G49)-1))-_xlfn.NUMBERVALUE(MID($G49,FIND("-",$G49)+1,LEN($G49)-FIND("-",$G49)))))</f>
        <v>-14</v>
      </c>
      <c r="N49" s="44" t="n">
        <f aca="false">IF($G49="","",IF(FIND("-",$G49)=0,"",1*(_xlfn.NUMBERVALUE(MID($G49,1,FIND("-",$G49)-1))&lt;_xlfn.NUMBERVALUE(MID($G49,FIND("-",$G49)+1,LEN($G49)-FIND("-",$G49))))))</f>
        <v>1</v>
      </c>
      <c r="O49" s="44" t="n">
        <f aca="false">IF($G49="","",IF(FIND("-",$G49)=0,"",1*NOT($G49="20-0")*(_xlfn.NUMBERVALUE(MID($G49,1,FIND("-",$G49)-1))&gt;_xlfn.NUMBERVALUE(MID($G49,FIND("-",$G49)+1,LEN($G49)-FIND("-",$G49))))))</f>
        <v>0</v>
      </c>
      <c r="P49" s="44" t="n">
        <f aca="false">IF($G49="","",IF(FIND("-",$G49)=0,"",1*($G49="20-0")))</f>
        <v>0</v>
      </c>
      <c r="Q49" s="44" t="n">
        <f aca="false">IF($G49="","",IF(FIND("-",$G49)=0,"",_xlfn.NUMBERVALUE(MID($G49,FIND("-",$G49)+1,LEN($G49)-FIND("-",$G49)))))</f>
        <v>69</v>
      </c>
      <c r="R49" s="44" t="n">
        <f aca="false">IF($G49="","",IF(FIND("-",$G49)=0,"",_xlfn.NUMBERVALUE(MID($G49,1,FIND("-",$G49)-1))))</f>
        <v>55</v>
      </c>
      <c r="S49" s="45" t="n">
        <f aca="false">IF($G49="","",IF(FIND("-",$G49)=0,"",-_xlfn.NUMBERVALUE(MID($G49,1,FIND("-",$G49)-1))+_xlfn.NUMBERVALUE(MID($G49,FIND("-",$G49)+1,LEN($G49)-FIND("-",$G49)))))</f>
        <v>14</v>
      </c>
    </row>
  </sheetData>
  <conditionalFormatting sqref="E1:L1 R1:S1">
    <cfRule type="expression" priority="2" aboveAverage="0" equalAverage="0" bottom="0" percent="0" rank="0" text="" dxfId="0">
      <formula>#REF!="Black and White"</formula>
    </cfRule>
  </conditionalFormatting>
  <conditionalFormatting sqref="M1:N1 A1">
    <cfRule type="expression" priority="3" aboveAverage="0" equalAverage="0" bottom="0" percent="0" rank="0" text="" dxfId="1">
      <formula>#REF!="Black and White"</formula>
    </cfRule>
  </conditionalFormatting>
  <conditionalFormatting sqref="B1:D1 O1:Q1">
    <cfRule type="expression" priority="4" aboveAverage="0" equalAverage="0" bottom="0" percent="0" rank="0" text="" dxfId="2">
      <formula>#REF!="Black and White"</formula>
    </cfRule>
  </conditionalFormatting>
  <conditionalFormatting sqref="C2:F49">
    <cfRule type="expression" priority="5" aboveAverage="0" equalAverage="0" bottom="0" percent="0" rank="0" text="" dxfId="3">
      <formula>$E$2="Black and White"</formula>
    </cfRule>
  </conditionalFormatting>
  <conditionalFormatting sqref="H2:S49">
    <cfRule type="expression" priority="6" aboveAverage="0" equalAverage="0" bottom="0" percent="0" rank="0" text="" dxfId="4">
      <formula>$E$2="Black and White"</formula>
    </cfRule>
  </conditionalFormatting>
  <conditionalFormatting sqref="G2:G49">
    <cfRule type="expression" priority="7" aboveAverage="0" equalAverage="0" bottom="0" percent="0" rank="0" text="" dxfId="5">
      <formula>IF(AND(#REF!&gt;#REF!,ISNUMBER(#REF!),ISNUMBER(#REF!)),1,0)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H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11.53515625" defaultRowHeight="13.8" zeroHeight="false" outlineLevelRow="0" outlineLevelCol="0"/>
  <cols>
    <col collapsed="false" customWidth="true" hidden="false" outlineLevel="0" max="1" min="1" style="4" width="5.32"/>
    <col collapsed="false" customWidth="true" hidden="false" outlineLevel="0" max="2" min="2" style="3" width="8.23"/>
    <col collapsed="false" customWidth="true" hidden="false" outlineLevel="0" max="3" min="3" style="3" width="5.32"/>
    <col collapsed="false" customWidth="true" hidden="false" outlineLevel="0" max="4" min="4" style="3" width="15.46"/>
    <col collapsed="false" customWidth="true" hidden="false" outlineLevel="0" max="5" min="5" style="3" width="9.07"/>
    <col collapsed="false" customWidth="true" hidden="false" outlineLevel="0" max="6" min="6" style="3" width="6.57"/>
    <col collapsed="false" customWidth="true" hidden="false" outlineLevel="0" max="7" min="7" style="3" width="7.13"/>
    <col collapsed="false" customWidth="true" hidden="false" outlineLevel="0" max="8" min="8" style="3" width="7.95"/>
    <col collapsed="false" customWidth="true" hidden="false" outlineLevel="0" max="9" min="9" style="3" width="9.2"/>
    <col collapsed="false" customWidth="true" hidden="false" outlineLevel="0" max="10" min="10" style="3" width="16.99"/>
    <col collapsed="false" customWidth="true" hidden="false" outlineLevel="0" max="11" min="11" style="3" width="18.38"/>
    <col collapsed="false" customWidth="true" hidden="false" outlineLevel="0" max="12" min="12" style="3" width="16.15"/>
    <col collapsed="false" customWidth="true" hidden="false" outlineLevel="0" max="15" min="13" style="3" width="17.4"/>
    <col collapsed="false" customWidth="true" hidden="false" outlineLevel="0" max="19" min="16" style="3" width="16.58"/>
    <col collapsed="false" customWidth="false" hidden="false" outlineLevel="0" max="64" min="20" style="3" width="11.52"/>
  </cols>
  <sheetData>
    <row r="1" customFormat="false" ht="14.15" hidden="false" customHeight="false" outlineLevel="0" collapsed="false">
      <c r="A1" s="13" t="s">
        <v>120</v>
      </c>
      <c r="B1" s="13" t="s">
        <v>5</v>
      </c>
      <c r="C1" s="13" t="s">
        <v>6</v>
      </c>
      <c r="D1" s="13" t="s">
        <v>121</v>
      </c>
      <c r="E1" s="13" t="s">
        <v>122</v>
      </c>
      <c r="F1" s="13" t="s">
        <v>123</v>
      </c>
      <c r="G1" s="13" t="s">
        <v>124</v>
      </c>
      <c r="H1" s="13" t="s">
        <v>125</v>
      </c>
      <c r="I1" s="13" t="s">
        <v>126</v>
      </c>
      <c r="J1" s="13" t="s">
        <v>127</v>
      </c>
      <c r="K1" s="13" t="s">
        <v>128</v>
      </c>
      <c r="L1" s="13" t="s">
        <v>129</v>
      </c>
      <c r="M1" s="13" t="s">
        <v>130</v>
      </c>
      <c r="N1" s="13" t="s">
        <v>131</v>
      </c>
      <c r="O1" s="13" t="s">
        <v>132</v>
      </c>
      <c r="P1" s="13" t="s">
        <v>133</v>
      </c>
      <c r="Q1" s="13" t="s">
        <v>134</v>
      </c>
      <c r="R1" s="13" t="s">
        <v>135</v>
      </c>
      <c r="S1" s="13" t="s">
        <v>136</v>
      </c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</row>
    <row r="2" customFormat="false" ht="14.15" hidden="false" customHeight="false" outlineLevel="0" collapsed="false">
      <c r="A2" s="67" t="n">
        <f aca="false">COUNTIF($S$2:$S$5,"&gt;="&amp;S2)</f>
        <v>1</v>
      </c>
      <c r="B2" s="68" t="s">
        <v>9</v>
      </c>
      <c r="C2" s="18" t="n">
        <v>1</v>
      </c>
      <c r="D2" s="20" t="str">
        <f aca="false">IF(FIND($B2,"ABCDEFGH",1)&gt;0,INDEX(Parametri!A$6:D$37,MATCH(1,(Parametri!C$6:C$37=$B2)*(Parametri!D$6:D$37=$C2),0),2)&amp;" ("&amp;INDEX(Parametri!A$6:D$37,MATCH(1,(Parametri!C$6:C$37=$B2)*(Parametri!D$6:D$37=$C2),0),1)&amp;")","DA SISTEMARE")</f>
        <v>Leoni (1)</v>
      </c>
      <c r="E2" s="22" t="n">
        <f aca="false">F2+G2+H2</f>
        <v>3</v>
      </c>
      <c r="F2" s="22" t="n">
        <f aca="false">SUMIF('Partite Gironi'!$D$2:$D$49,D2,'Partite Gironi'!$H$2:$H$49)+SUMIF('Partite Gironi'!$F$2:$F$49,D2,'Partite Gironi'!$N$2:$N$49)</f>
        <v>2</v>
      </c>
      <c r="G2" s="22" t="n">
        <f aca="false">SUMIF('Partite Gironi'!$D$2:$D$49,D2,'Partite Gironi'!$I$2:$I$49)+SUMIF('Partite Gironi'!$F$2:$F$49,D2,'Partite Gironi'!$O$2:$O$49)</f>
        <v>1</v>
      </c>
      <c r="H2" s="22" t="n">
        <f aca="false">SUMIF('Partite Gironi'!$D$2:$D$49,D2,'Partite Gironi'!$J$2:$J$49)+SUMIF('Partite Gironi'!$F$2:$F$49,D2,'Partite Gironi'!$P$2:$P$49)</f>
        <v>0</v>
      </c>
      <c r="I2" s="22" t="n">
        <f aca="false">2*F2+1*G2+0*H2</f>
        <v>5</v>
      </c>
      <c r="J2" s="22" t="n">
        <f aca="false">SUMIF('Partite Gironi'!$D$2:$D$49,D2,'Partite Gironi'!$K$2:$K$49)+SUMIF('Partite Gironi'!$F$2:$F$49,D2,'Partite Gironi'!$Q$2:$Q$49)</f>
        <v>187</v>
      </c>
      <c r="K2" s="22" t="n">
        <f aca="false">SUMIF('Partite Gironi'!$D$2:$D$49,D2,'Partite Gironi'!$L$2:$L$49)+SUMIF('Partite Gironi'!$F$2:$F$49,D2,'Partite Gironi'!$R$2:$R$49)</f>
        <v>153</v>
      </c>
      <c r="L2" s="22" t="n">
        <f aca="false">SUMIF('Partite Gironi'!$D$2:$D$49,D2,'Partite Gironi'!$M$2:$M$49)+SUMIF('Partite Gironi'!$F$2:$F$49,D2,'Partite Gironi'!$S$2:$S$49)</f>
        <v>34</v>
      </c>
      <c r="M2" s="22" t="n">
        <f aca="false">IF(I2=I3,'Partite Gironi'!K2,0)</f>
        <v>72</v>
      </c>
      <c r="N2" s="22" t="n">
        <f aca="false">IF(I2=I4,'Partite Gironi'!K3,0)</f>
        <v>0</v>
      </c>
      <c r="O2" s="22" t="n">
        <f aca="false">IF(I2=I5,'Partite Gironi'!K4,0)</f>
        <v>0</v>
      </c>
      <c r="P2" s="23" t="n">
        <f aca="false">IF(I2=I3,'Partite Gironi'!M2,0)</f>
        <v>23</v>
      </c>
      <c r="Q2" s="23" t="n">
        <f aca="false">IF(I2=I4,'Partite Gironi'!M3,0)</f>
        <v>0</v>
      </c>
      <c r="R2" s="23" t="n">
        <f aca="false">IF(I2=I5,'Partite Gironi'!M4,0)</f>
        <v>0</v>
      </c>
      <c r="S2" s="69" t="n">
        <f aca="false">I2+(500+P2+Q2+R2)*10^-3+(M2+N2+O2)*10^-6+(500+L2)*10^-9+J2*10^-12</f>
        <v>5.523072534187</v>
      </c>
    </row>
    <row r="3" customFormat="false" ht="14.15" hidden="false" customHeight="false" outlineLevel="0" collapsed="false">
      <c r="A3" s="70" t="n">
        <f aca="false">COUNTIF($S$2:$S$5,"&gt;="&amp;S3)</f>
        <v>2</v>
      </c>
      <c r="B3" s="71" t="s">
        <v>9</v>
      </c>
      <c r="C3" s="28" t="n">
        <v>2</v>
      </c>
      <c r="D3" s="30" t="str">
        <f aca="false">IF(FIND($B3,"ABCDEFGH",1)&gt;0,INDEX(Parametri!A$6:D$37,MATCH(1,(Parametri!C$6:C$37=$B3)*(Parametri!D$6:D$37=$C3),0),2)&amp;" ("&amp;INDEX(Parametri!A$6:D$37,MATCH(1,(Parametri!C$6:C$37=$B3)*(Parametri!D$6:D$37=$C3),0),1)&amp;")","DA SISTEMARE")</f>
        <v>Pantere (2)</v>
      </c>
      <c r="E3" s="32" t="n">
        <f aca="false">F3+G3+H3</f>
        <v>3</v>
      </c>
      <c r="F3" s="32" t="n">
        <f aca="false">SUMIF('Partite Gironi'!$D$2:$D$49,D3,'Partite Gironi'!$H$2:$H$49)+SUMIF('Partite Gironi'!$F$2:$F$49,D3,'Partite Gironi'!$N$2:$N$49)</f>
        <v>2</v>
      </c>
      <c r="G3" s="32" t="n">
        <f aca="false">SUMIF('Partite Gironi'!$D$2:$D$49,D3,'Partite Gironi'!$I$2:$I$49)+SUMIF('Partite Gironi'!$F$2:$F$49,D3,'Partite Gironi'!$O$2:$O$49)</f>
        <v>1</v>
      </c>
      <c r="H3" s="32" t="n">
        <f aca="false">SUMIF('Partite Gironi'!$D$2:$D$49,D3,'Partite Gironi'!$J$2:$J$49)+SUMIF('Partite Gironi'!$F$2:$F$49,D3,'Partite Gironi'!$P$2:$P$49)</f>
        <v>0</v>
      </c>
      <c r="I3" s="32" t="n">
        <f aca="false">2*F3+1*G3+0*H3</f>
        <v>5</v>
      </c>
      <c r="J3" s="32" t="n">
        <f aca="false">SUMIF('Partite Gironi'!$D$2:$D$49,D3,'Partite Gironi'!$K$2:$K$49)+SUMIF('Partite Gironi'!$F$2:$F$49,D3,'Partite Gironi'!$Q$2:$Q$49)</f>
        <v>199</v>
      </c>
      <c r="K3" s="32" t="n">
        <f aca="false">SUMIF('Partite Gironi'!$D$2:$D$49,D3,'Partite Gironi'!$L$2:$L$49)+SUMIF('Partite Gironi'!$F$2:$F$49,D3,'Partite Gironi'!$R$2:$R$49)</f>
        <v>123</v>
      </c>
      <c r="L3" s="32" t="n">
        <f aca="false">SUMIF('Partite Gironi'!$D$2:$D$49,D3,'Partite Gironi'!$M$2:$M$49)+SUMIF('Partite Gironi'!$F$2:$F$49,D3,'Partite Gironi'!$S$2:$S$49)</f>
        <v>76</v>
      </c>
      <c r="M3" s="32" t="n">
        <f aca="false">IF(I3=I4,'Partite Gironi'!K5,0)</f>
        <v>0</v>
      </c>
      <c r="N3" s="32" t="n">
        <f aca="false">IF(I3=I5,'Partite Gironi'!K6,0)</f>
        <v>0</v>
      </c>
      <c r="O3" s="32" t="n">
        <f aca="false">IF(I3=I2,'Partite Gironi'!Q2,0)</f>
        <v>49</v>
      </c>
      <c r="P3" s="33" t="n">
        <f aca="false">IF(F3=F4,'Partite Gironi'!M5)</f>
        <v>0</v>
      </c>
      <c r="Q3" s="33" t="n">
        <f aca="false">IF(I3=I5,'Partite Gironi'!M6,0)</f>
        <v>0</v>
      </c>
      <c r="R3" s="33" t="n">
        <f aca="false">IF(I3=I2,'Partite Gironi'!S2,0)</f>
        <v>-23</v>
      </c>
      <c r="S3" s="69" t="n">
        <f aca="false">I3+(500+P3+Q3+R3)*10^-3+(M3+N3+O3)*10^-6+(500+L3)*10^-9+J3*10^-12</f>
        <v>5.477049576199</v>
      </c>
    </row>
    <row r="4" customFormat="false" ht="14.15" hidden="false" customHeight="false" outlineLevel="0" collapsed="false">
      <c r="A4" s="70" t="n">
        <f aca="false">COUNTIF($S$2:$S$5,"&gt;="&amp;S4)</f>
        <v>3</v>
      </c>
      <c r="B4" s="71" t="s">
        <v>9</v>
      </c>
      <c r="C4" s="28" t="n">
        <v>3</v>
      </c>
      <c r="D4" s="30" t="str">
        <f aca="false">IF(FIND($B4,"ABCDEFGH",1)&gt;0,INDEX(Parametri!A$6:D$37,MATCH(1,(Parametri!C$6:C$37=$B4)*(Parametri!D$6:D$37=$C4),0),2)&amp;" ("&amp;INDEX(Parametri!A$6:D$37,MATCH(1,(Parametri!C$6:C$37=$B4)*(Parametri!D$6:D$37=$C4),0),1)&amp;")","DA SISTEMARE")</f>
        <v>Tigri (3)</v>
      </c>
      <c r="E4" s="32" t="n">
        <f aca="false">F4+G4+H4</f>
        <v>3</v>
      </c>
      <c r="F4" s="32" t="n">
        <f aca="false">SUMIF('Partite Gironi'!$D$2:$D$49,D4,'Partite Gironi'!$H$2:$H$49)+SUMIF('Partite Gironi'!$F$2:$F$49,D4,'Partite Gironi'!$N$2:$N$49)</f>
        <v>1</v>
      </c>
      <c r="G4" s="32" t="n">
        <f aca="false">SUMIF('Partite Gironi'!$D$2:$D$49,D4,'Partite Gironi'!$I$2:$I$49)+SUMIF('Partite Gironi'!$F$2:$F$49,D4,'Partite Gironi'!$O$2:$O$49)</f>
        <v>2</v>
      </c>
      <c r="H4" s="32" t="n">
        <f aca="false">SUMIF('Partite Gironi'!$D$2:$D$49,D4,'Partite Gironi'!$J$2:$J$49)+SUMIF('Partite Gironi'!$F$2:$F$49,D4,'Partite Gironi'!$P$2:$P$49)</f>
        <v>0</v>
      </c>
      <c r="I4" s="32" t="n">
        <f aca="false">2*F4+1*G4+0*H4</f>
        <v>4</v>
      </c>
      <c r="J4" s="32" t="n">
        <f aca="false">SUMIF('Partite Gironi'!$D$2:$D$49,D4,'Partite Gironi'!$K$2:$K$49)+SUMIF('Partite Gironi'!$F$2:$F$49,D4,'Partite Gironi'!$Q$2:$Q$49)</f>
        <v>131</v>
      </c>
      <c r="K4" s="32" t="n">
        <f aca="false">SUMIF('Partite Gironi'!$D$2:$D$49,D4,'Partite Gironi'!$L$2:$L$49)+SUMIF('Partite Gironi'!$F$2:$F$49,D4,'Partite Gironi'!$R$2:$R$49)</f>
        <v>231</v>
      </c>
      <c r="L4" s="32" t="n">
        <f aca="false">SUMIF('Partite Gironi'!$D$2:$D$49,D4,'Partite Gironi'!$M$2:$M$49)+SUMIF('Partite Gironi'!$F$2:$F$49,D4,'Partite Gironi'!$S$2:$S$49)</f>
        <v>-100</v>
      </c>
      <c r="M4" s="32" t="n">
        <f aca="false">IF(I4=I5,'Partite Gironi'!K7,0)</f>
        <v>79</v>
      </c>
      <c r="N4" s="32" t="n">
        <f aca="false">IF(I4=I2,'Partite Gironi'!Q3,0)</f>
        <v>0</v>
      </c>
      <c r="O4" s="32" t="n">
        <f aca="false">IF(I4=I3,'Partite Gironi'!Q5,0)</f>
        <v>0</v>
      </c>
      <c r="P4" s="33" t="n">
        <f aca="false">IF(I4=I5,'Partite Gironi'!M7,0)</f>
        <v>31</v>
      </c>
      <c r="Q4" s="33" t="n">
        <f aca="false">IF(D4=D2,'Partite Gironi'!S3,0)</f>
        <v>0</v>
      </c>
      <c r="R4" s="33" t="n">
        <f aca="false">IF(I4=I3,'Partite Gironi'!S5,0)</f>
        <v>0</v>
      </c>
      <c r="S4" s="69" t="n">
        <f aca="false">I4+(500+P4+Q4+R4)*10^-3+(M4+N4+O4)*10^-6+(500+L4)*10^-9+J4*10^-12</f>
        <v>4.531079400131</v>
      </c>
    </row>
    <row r="5" customFormat="false" ht="14.15" hidden="false" customHeight="false" outlineLevel="0" collapsed="false">
      <c r="A5" s="72" t="n">
        <f aca="false">COUNTIF($S$2:$S$5,"&gt;="&amp;S5)</f>
        <v>4</v>
      </c>
      <c r="B5" s="73" t="s">
        <v>9</v>
      </c>
      <c r="C5" s="38" t="n">
        <v>4</v>
      </c>
      <c r="D5" s="40" t="str">
        <f aca="false">IF(FIND($B5,"ABCDEFGH",1)&gt;0,INDEX(Parametri!A$6:D$37,MATCH(1,(Parametri!C$6:C$37=$B5)*(Parametri!D$6:D$37=$C5),0),2)&amp;" ("&amp;INDEX(Parametri!A$6:D$37,MATCH(1,(Parametri!C$6:C$37=$B5)*(Parametri!D$6:D$37=$C5),0),1)&amp;")","DA SISTEMARE")</f>
        <v>Ghepardi (4)</v>
      </c>
      <c r="E5" s="42" t="n">
        <f aca="false">F5+G5+H5</f>
        <v>3</v>
      </c>
      <c r="F5" s="42" t="n">
        <f aca="false">SUMIF('Partite Gironi'!$D$2:$D$49,D5,'Partite Gironi'!$H$2:$H$49)+SUMIF('Partite Gironi'!$F$2:$F$49,D5,'Partite Gironi'!$N$2:$N$49)</f>
        <v>1</v>
      </c>
      <c r="G5" s="42" t="n">
        <f aca="false">SUMIF('Partite Gironi'!$D$2:$D$49,D5,'Partite Gironi'!$I$2:$I$49)+SUMIF('Partite Gironi'!$F$2:$F$49,D5,'Partite Gironi'!$O$2:$O$49)</f>
        <v>2</v>
      </c>
      <c r="H5" s="42" t="n">
        <f aca="false">SUMIF('Partite Gironi'!$D$2:$D$49,D5,'Partite Gironi'!$J$2:$J$49)+SUMIF('Partite Gironi'!$F$2:$F$49,D5,'Partite Gironi'!$P$2:$P$49)</f>
        <v>0</v>
      </c>
      <c r="I5" s="42" t="n">
        <f aca="false">2*F5+1*G5+0*H5</f>
        <v>4</v>
      </c>
      <c r="J5" s="42" t="n">
        <f aca="false">SUMIF('Partite Gironi'!$D$2:$D$49,D5,'Partite Gironi'!$K$2:$K$49)+SUMIF('Partite Gironi'!$F$2:$F$49,D5,'Partite Gironi'!$Q$2:$Q$49)</f>
        <v>151</v>
      </c>
      <c r="K5" s="42" t="n">
        <f aca="false">SUMIF('Partite Gironi'!$D$2:$D$49,D5,'Partite Gironi'!$L$2:$L$49)+SUMIF('Partite Gironi'!$F$2:$F$49,D5,'Partite Gironi'!$R$2:$R$49)</f>
        <v>161</v>
      </c>
      <c r="L5" s="42" t="n">
        <f aca="false">SUMIF('Partite Gironi'!$D$2:$D$49,D5,'Partite Gironi'!$M$2:$M$49)+SUMIF('Partite Gironi'!$F$2:$F$49,D5,'Partite Gironi'!$S$2:$S$49)</f>
        <v>-10</v>
      </c>
      <c r="M5" s="42" t="n">
        <f aca="false">IF(I5=I2,'Partite Gironi'!Q4,0)</f>
        <v>0</v>
      </c>
      <c r="N5" s="42" t="n">
        <f aca="false">IF(I5=I3,'Partite Gironi'!Q6,0)</f>
        <v>0</v>
      </c>
      <c r="O5" s="42" t="n">
        <f aca="false">IF(I5=I4,'Partite Gironi'!Q7,0)</f>
        <v>48</v>
      </c>
      <c r="P5" s="43" t="n">
        <f aca="false">IF(I5=I2,'Partite Gironi'!S4,0)</f>
        <v>0</v>
      </c>
      <c r="Q5" s="43" t="n">
        <f aca="false">IF(I5=I2,'Partite Gironi'!S6,0)</f>
        <v>0</v>
      </c>
      <c r="R5" s="43" t="n">
        <f aca="false">IF(I5=I4,'Partite Gironi'!S7,0)</f>
        <v>-31</v>
      </c>
      <c r="S5" s="69" t="n">
        <f aca="false">I5+(500+P5+Q5+R5)*10^-3+(M5+N5+O5)*10^-6+(500+L5)*10^-9+J5*10^-12</f>
        <v>4.469048490151</v>
      </c>
    </row>
    <row r="6" customFormat="false" ht="13.8" hidden="false" customHeight="false" outlineLevel="0" collapsed="false">
      <c r="A6" s="74"/>
    </row>
    <row r="7" customFormat="false" ht="14.15" hidden="false" customHeight="false" outlineLevel="0" collapsed="false">
      <c r="A7" s="13" t="s">
        <v>120</v>
      </c>
      <c r="B7" s="13" t="s">
        <v>5</v>
      </c>
      <c r="C7" s="13" t="s">
        <v>6</v>
      </c>
      <c r="D7" s="13" t="s">
        <v>121</v>
      </c>
      <c r="E7" s="13" t="s">
        <v>122</v>
      </c>
      <c r="F7" s="13" t="s">
        <v>123</v>
      </c>
      <c r="G7" s="13" t="s">
        <v>124</v>
      </c>
      <c r="H7" s="13" t="s">
        <v>125</v>
      </c>
      <c r="I7" s="13" t="s">
        <v>126</v>
      </c>
      <c r="J7" s="13" t="s">
        <v>137</v>
      </c>
      <c r="K7" s="13" t="s">
        <v>138</v>
      </c>
      <c r="L7" s="13" t="s">
        <v>139</v>
      </c>
      <c r="M7" s="13"/>
      <c r="N7" s="13"/>
      <c r="O7" s="13"/>
      <c r="P7" s="13"/>
      <c r="Q7" s="13"/>
      <c r="R7" s="13"/>
      <c r="S7" s="13" t="s">
        <v>136</v>
      </c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</row>
    <row r="8" customFormat="false" ht="14.15" hidden="false" customHeight="false" outlineLevel="0" collapsed="false">
      <c r="A8" s="67" t="n">
        <f aca="false">COUNTIF($S$8:$S$11,"&gt;="&amp;S8)</f>
        <v>4</v>
      </c>
      <c r="B8" s="75" t="s">
        <v>18</v>
      </c>
      <c r="C8" s="18" t="n">
        <v>1</v>
      </c>
      <c r="D8" s="20" t="str">
        <f aca="false">IF(FIND($B8,"ABCDEFGH",1)&gt;0,INDEX(Parametri!A$6:D$37,MATCH(1,(Parametri!C$6:C$37=$B8)*(Parametri!D$6:D$37=$C8),0),2)&amp;" ("&amp;INDEX(Parametri!A$6:D$37,MATCH(1,(Parametri!C$6:C$37=$B8)*(Parametri!D$6:D$37=$C8),0),1)&amp;")","DA SISTEMARE")</f>
        <v>Giaguari (5)</v>
      </c>
      <c r="E8" s="22" t="n">
        <f aca="false">F8+G8+H8</f>
        <v>3</v>
      </c>
      <c r="F8" s="22" t="n">
        <f aca="false">SUMIF('Partite Gironi'!$D$2:$D$49,D8,'Partite Gironi'!$H$2:$H$49)+SUMIF('Partite Gironi'!$F$2:$F$49,D8,'Partite Gironi'!$N$2:$N$49)</f>
        <v>0</v>
      </c>
      <c r="G8" s="22" t="n">
        <f aca="false">SUMIF('Partite Gironi'!$D$2:$D$49,D8,'Partite Gironi'!$I$2:$I$49)+SUMIF('Partite Gironi'!$F$2:$F$49,D8,'Partite Gironi'!$O$2:$O$49)</f>
        <v>3</v>
      </c>
      <c r="H8" s="22" t="n">
        <f aca="false">SUMIF('Partite Gironi'!$D$2:$D$49,D8,'Partite Gironi'!$J$2:$J$49)+SUMIF('Partite Gironi'!$F$2:$F$49,D8,'Partite Gironi'!$P$2:$P$49)</f>
        <v>0</v>
      </c>
      <c r="I8" s="22" t="n">
        <f aca="false">2*F8+1*G8+0*H8</f>
        <v>3</v>
      </c>
      <c r="J8" s="22" t="n">
        <f aca="false">SUMIF('Partite Gironi'!$D$2:$D$49,D8,'Partite Gironi'!$K$2:$K$49)+SUMIF('Partite Gironi'!$F$2:$F$49,D8,'Partite Gironi'!$Q$2:$Q$49)</f>
        <v>174</v>
      </c>
      <c r="K8" s="22" t="n">
        <f aca="false">SUMIF('Partite Gironi'!$D$2:$D$49,D8,'Partite Gironi'!$L$2:$L$49)+SUMIF('Partite Gironi'!$F$2:$F$49,D8,'Partite Gironi'!$R$2:$R$49)</f>
        <v>217</v>
      </c>
      <c r="L8" s="22" t="n">
        <f aca="false">SUMIF('Partite Gironi'!$D$2:$D$49,D8,'Partite Gironi'!$M$2:$M$49)+SUMIF('Partite Gironi'!$F$2:$F$49,D8,'Partite Gironi'!$S$2:$S$49)</f>
        <v>-43</v>
      </c>
      <c r="M8" s="22" t="n">
        <f aca="false">IF(I8=I9,'Partite Gironi'!K8,0)</f>
        <v>0</v>
      </c>
      <c r="N8" s="22" t="n">
        <f aca="false">IF(I8=I10,'Partite Gironi'!K9,0)</f>
        <v>0</v>
      </c>
      <c r="O8" s="22" t="n">
        <f aca="false">IF(I8=I11,'Partite Gironi'!K10,0)</f>
        <v>0</v>
      </c>
      <c r="P8" s="23" t="n">
        <f aca="false">IF(I8=I9,'Partite Gironi'!M8,0)</f>
        <v>0</v>
      </c>
      <c r="Q8" s="23" t="n">
        <f aca="false">IF(I8=I10,'Partite Gironi'!M9,0)</f>
        <v>0</v>
      </c>
      <c r="R8" s="23" t="n">
        <f aca="false">IF(I8=I11,'Partite Gironi'!M10,0)</f>
        <v>0</v>
      </c>
      <c r="S8" s="69" t="n">
        <f aca="false">I8+(500+P8+Q8+R8)*10^-3+(M8+N8+O8)*10^-6+(500+L8)*10^-9+J8*10^-12</f>
        <v>3.500000457174</v>
      </c>
    </row>
    <row r="9" customFormat="false" ht="14.15" hidden="false" customHeight="false" outlineLevel="0" collapsed="false">
      <c r="A9" s="70" t="n">
        <f aca="false">COUNTIF($S$8:$S$11,"&gt;="&amp;S9)</f>
        <v>3</v>
      </c>
      <c r="B9" s="76" t="s">
        <v>18</v>
      </c>
      <c r="C9" s="28" t="n">
        <v>2</v>
      </c>
      <c r="D9" s="30" t="str">
        <f aca="false">IF(FIND($B9,"ABCDEFGH",1)&gt;0,INDEX(Parametri!A$6:D$37,MATCH(1,(Parametri!C$6:C$37=$B9)*(Parametri!D$6:D$37=$C9),0),2)&amp;" ("&amp;INDEX(Parametri!A$6:D$37,MATCH(1,(Parametri!C$6:C$37=$B9)*(Parametri!D$6:D$37=$C9),0),1)&amp;")","DA SISTEMARE")</f>
        <v>Puma (6)</v>
      </c>
      <c r="E9" s="32" t="n">
        <f aca="false">F9+G9+H9</f>
        <v>3</v>
      </c>
      <c r="F9" s="32" t="n">
        <f aca="false">SUMIF('Partite Gironi'!$D$2:$D$49,D9,'Partite Gironi'!$H$2:$H$49)+SUMIF('Partite Gironi'!$F$2:$F$49,D9,'Partite Gironi'!$N$2:$N$49)</f>
        <v>1</v>
      </c>
      <c r="G9" s="32" t="n">
        <f aca="false">SUMIF('Partite Gironi'!$D$2:$D$49,D9,'Partite Gironi'!$I$2:$I$49)+SUMIF('Partite Gironi'!$F$2:$F$49,D9,'Partite Gironi'!$O$2:$O$49)</f>
        <v>2</v>
      </c>
      <c r="H9" s="32" t="n">
        <f aca="false">SUMIF('Partite Gironi'!$D$2:$D$49,D9,'Partite Gironi'!$J$2:$J$49)+SUMIF('Partite Gironi'!$F$2:$F$49,D9,'Partite Gironi'!$P$2:$P$49)</f>
        <v>0</v>
      </c>
      <c r="I9" s="32" t="n">
        <f aca="false">2*F9+1*G9+0*H9</f>
        <v>4</v>
      </c>
      <c r="J9" s="32" t="n">
        <f aca="false">SUMIF('Partite Gironi'!$D$2:$D$49,D9,'Partite Gironi'!$K$2:$K$49)+SUMIF('Partite Gironi'!$F$2:$F$49,D9,'Partite Gironi'!$Q$2:$Q$49)</f>
        <v>184</v>
      </c>
      <c r="K9" s="32" t="n">
        <f aca="false">SUMIF('Partite Gironi'!$D$2:$D$49,D9,'Partite Gironi'!$L$2:$L$49)+SUMIF('Partite Gironi'!$F$2:$F$49,D9,'Partite Gironi'!$R$2:$R$49)</f>
        <v>216</v>
      </c>
      <c r="L9" s="32" t="n">
        <f aca="false">SUMIF('Partite Gironi'!$D$2:$D$49,D9,'Partite Gironi'!$M$2:$M$49)+SUMIF('Partite Gironi'!$F$2:$F$49,D9,'Partite Gironi'!$S$2:$S$49)</f>
        <v>-32</v>
      </c>
      <c r="M9" s="32" t="n">
        <f aca="false">IF(I9=I10,'Partite Gironi'!K11,0)</f>
        <v>0</v>
      </c>
      <c r="N9" s="32" t="n">
        <f aca="false">IF(I9=I11,'Partite Gironi'!K12,0)</f>
        <v>0</v>
      </c>
      <c r="O9" s="32" t="n">
        <f aca="false">IF(I9=I8,'Partite Gironi'!Q8,0)</f>
        <v>0</v>
      </c>
      <c r="P9" s="33" t="n">
        <f aca="false">IF(F9=F10,'Partite Gironi'!M11)</f>
        <v>0</v>
      </c>
      <c r="Q9" s="33" t="n">
        <f aca="false">IF(I9=I11,'Partite Gironi'!M12,0)</f>
        <v>0</v>
      </c>
      <c r="R9" s="33" t="n">
        <f aca="false">IF(I9=I8,'Partite Gironi'!S8,0)</f>
        <v>0</v>
      </c>
      <c r="S9" s="77" t="n">
        <f aca="false">I9+(500+P9+Q9+R9)*10^-3+(M9+N9+O9)*10^-6+(500+L9)*10^-9+J9*10^-12</f>
        <v>4.500000468184</v>
      </c>
    </row>
    <row r="10" customFormat="false" ht="14.15" hidden="false" customHeight="false" outlineLevel="0" collapsed="false">
      <c r="A10" s="70" t="n">
        <f aca="false">COUNTIF($S$8:$S$11,"&gt;="&amp;S10)</f>
        <v>1</v>
      </c>
      <c r="B10" s="76" t="s">
        <v>18</v>
      </c>
      <c r="C10" s="28" t="n">
        <v>3</v>
      </c>
      <c r="D10" s="30" t="str">
        <f aca="false">IF(FIND($B10,"ABCDEFGH",1)&gt;0,INDEX(Parametri!A$6:D$37,MATCH(1,(Parametri!C$6:C$37=$B10)*(Parametri!D$6:D$37=$C10),0),2)&amp;" ("&amp;INDEX(Parametri!A$6:D$37,MATCH(1,(Parametri!C$6:C$37=$B10)*(Parametri!D$6:D$37=$C10),0),1)&amp;")","DA SISTEMARE")</f>
        <v>Linci (7)</v>
      </c>
      <c r="E10" s="32" t="n">
        <f aca="false">F10+G10+H10</f>
        <v>3</v>
      </c>
      <c r="F10" s="32" t="n">
        <f aca="false">SUMIF('Partite Gironi'!$D$2:$D$49,D10,'Partite Gironi'!$H$2:$H$49)+SUMIF('Partite Gironi'!$F$2:$F$49,D10,'Partite Gironi'!$N$2:$N$49)</f>
        <v>3</v>
      </c>
      <c r="G10" s="32" t="n">
        <f aca="false">SUMIF('Partite Gironi'!$D$2:$D$49,D10,'Partite Gironi'!$I$2:$I$49)+SUMIF('Partite Gironi'!$F$2:$F$49,D10,'Partite Gironi'!$O$2:$O$49)</f>
        <v>0</v>
      </c>
      <c r="H10" s="32" t="n">
        <f aca="false">SUMIF('Partite Gironi'!$D$2:$D$49,D10,'Partite Gironi'!$J$2:$J$49)+SUMIF('Partite Gironi'!$F$2:$F$49,D10,'Partite Gironi'!$P$2:$P$49)</f>
        <v>0</v>
      </c>
      <c r="I10" s="32" t="n">
        <f aca="false">2*F10+1*G10+0*H10</f>
        <v>6</v>
      </c>
      <c r="J10" s="32" t="n">
        <f aca="false">SUMIF('Partite Gironi'!$D$2:$D$49,D10,'Partite Gironi'!$K$2:$K$49)+SUMIF('Partite Gironi'!$F$2:$F$49,D10,'Partite Gironi'!$Q$2:$Q$49)</f>
        <v>241</v>
      </c>
      <c r="K10" s="32" t="n">
        <f aca="false">SUMIF('Partite Gironi'!$D$2:$D$49,D10,'Partite Gironi'!$L$2:$L$49)+SUMIF('Partite Gironi'!$F$2:$F$49,D10,'Partite Gironi'!$R$2:$R$49)</f>
        <v>181</v>
      </c>
      <c r="L10" s="32" t="n">
        <f aca="false">SUMIF('Partite Gironi'!$D$2:$D$49,D10,'Partite Gironi'!$M$2:$M$49)+SUMIF('Partite Gironi'!$F$2:$F$49,D10,'Partite Gironi'!$S$2:$S$49)</f>
        <v>60</v>
      </c>
      <c r="M10" s="32" t="n">
        <f aca="false">IF(I10=I11,'Partite Gironi'!K13,0)</f>
        <v>0</v>
      </c>
      <c r="N10" s="32" t="n">
        <f aca="false">IF(I10=I8,'Partite Gironi'!Q9,0)</f>
        <v>0</v>
      </c>
      <c r="O10" s="32" t="n">
        <f aca="false">IF(I10=I9,'Partite Gironi'!Q11,0)</f>
        <v>0</v>
      </c>
      <c r="P10" s="33" t="n">
        <f aca="false">IF(I10=I11,'Partite Gironi'!M13,0)</f>
        <v>0</v>
      </c>
      <c r="Q10" s="33" t="n">
        <f aca="false">IF(D10=D8,'Partite Gironi'!S9,0)</f>
        <v>0</v>
      </c>
      <c r="R10" s="33" t="n">
        <f aca="false">IF(I10=I9,'Partite Gironi'!S11,0)</f>
        <v>0</v>
      </c>
      <c r="S10" s="77" t="n">
        <f aca="false">I10+(500+P10+Q10+R10)*10^-3+(M10+N10+O10)*10^-6+(500+L10)*10^-9+J10*10^-12</f>
        <v>6.500000560241</v>
      </c>
    </row>
    <row r="11" customFormat="false" ht="14.15" hidden="false" customHeight="false" outlineLevel="0" collapsed="false">
      <c r="A11" s="72" t="n">
        <f aca="false">COUNTIF($S$8:$S$11,"&gt;="&amp;S11)</f>
        <v>2</v>
      </c>
      <c r="B11" s="78" t="s">
        <v>18</v>
      </c>
      <c r="C11" s="38" t="n">
        <v>4</v>
      </c>
      <c r="D11" s="40" t="str">
        <f aca="false">IF(FIND($B11,"ABCDEFGH",1)&gt;0,INDEX(Parametri!A$6:D$37,MATCH(1,(Parametri!C$6:C$37=$B11)*(Parametri!D$6:D$37=$C11),0),2)&amp;" ("&amp;INDEX(Parametri!A$6:D$37,MATCH(1,(Parametri!C$6:C$37=$B11)*(Parametri!D$6:D$37=$C11),0),1)&amp;")","DA SISTEMARE")</f>
        <v>Serval (8)</v>
      </c>
      <c r="E11" s="42" t="n">
        <f aca="false">F11+G11+H11</f>
        <v>3</v>
      </c>
      <c r="F11" s="42" t="n">
        <f aca="false">SUMIF('Partite Gironi'!$D$2:$D$49,D11,'Partite Gironi'!$H$2:$H$49)+SUMIF('Partite Gironi'!$F$2:$F$49,D11,'Partite Gironi'!$N$2:$N$49)</f>
        <v>2</v>
      </c>
      <c r="G11" s="42" t="n">
        <f aca="false">SUMIF('Partite Gironi'!$D$2:$D$49,D11,'Partite Gironi'!$I$2:$I$49)+SUMIF('Partite Gironi'!$F$2:$F$49,D11,'Partite Gironi'!$O$2:$O$49)</f>
        <v>1</v>
      </c>
      <c r="H11" s="42" t="n">
        <f aca="false">SUMIF('Partite Gironi'!$D$2:$D$49,D11,'Partite Gironi'!$J$2:$J$49)+SUMIF('Partite Gironi'!$F$2:$F$49,D11,'Partite Gironi'!$P$2:$P$49)</f>
        <v>0</v>
      </c>
      <c r="I11" s="42" t="n">
        <f aca="false">2*F11+1*G11+0*H11</f>
        <v>5</v>
      </c>
      <c r="J11" s="42" t="n">
        <f aca="false">SUMIF('Partite Gironi'!$D$2:$D$49,D11,'Partite Gironi'!$K$2:$K$49)+SUMIF('Partite Gironi'!$F$2:$F$49,D11,'Partite Gironi'!$Q$2:$Q$49)</f>
        <v>224</v>
      </c>
      <c r="K11" s="42" t="n">
        <f aca="false">SUMIF('Partite Gironi'!$D$2:$D$49,D11,'Partite Gironi'!$L$2:$L$49)+SUMIF('Partite Gironi'!$F$2:$F$49,D11,'Partite Gironi'!$R$2:$R$49)</f>
        <v>209</v>
      </c>
      <c r="L11" s="42" t="n">
        <f aca="false">SUMIF('Partite Gironi'!$D$2:$D$49,D11,'Partite Gironi'!$M$2:$M$49)+SUMIF('Partite Gironi'!$F$2:$F$49,D11,'Partite Gironi'!$S$2:$S$49)</f>
        <v>15</v>
      </c>
      <c r="M11" s="42" t="n">
        <f aca="false">IF(I11=I8,'Partite Gironi'!Q10,0)</f>
        <v>0</v>
      </c>
      <c r="N11" s="42" t="n">
        <f aca="false">IF(I11=I9,'Partite Gironi'!Q12,0)</f>
        <v>0</v>
      </c>
      <c r="O11" s="42" t="n">
        <f aca="false">IF(I11=I10,'Partite Gironi'!Q13,0)</f>
        <v>0</v>
      </c>
      <c r="P11" s="43" t="n">
        <f aca="false">IF(I11=I8,'Partite Gironi'!S10,0)</f>
        <v>0</v>
      </c>
      <c r="Q11" s="43" t="n">
        <f aca="false">IF(I11=I8,'Partite Gironi'!S12,0)</f>
        <v>0</v>
      </c>
      <c r="R11" s="43" t="n">
        <f aca="false">IF(I11=I10,'Partite Gironi'!S13,0)</f>
        <v>0</v>
      </c>
      <c r="S11" s="79" t="n">
        <f aca="false">I11+(500+P11+Q11+R11)*10^-3+(M11+N11+O11)*10^-6+(500+L11)*10^-9+J11*10^-12</f>
        <v>5.500000515224</v>
      </c>
    </row>
    <row r="13" customFormat="false" ht="14.15" hidden="false" customHeight="false" outlineLevel="0" collapsed="false">
      <c r="A13" s="13" t="s">
        <v>120</v>
      </c>
      <c r="B13" s="13" t="s">
        <v>5</v>
      </c>
      <c r="C13" s="13" t="s">
        <v>6</v>
      </c>
      <c r="D13" s="13" t="s">
        <v>121</v>
      </c>
      <c r="E13" s="13" t="s">
        <v>122</v>
      </c>
      <c r="F13" s="13" t="s">
        <v>123</v>
      </c>
      <c r="G13" s="13" t="s">
        <v>124</v>
      </c>
      <c r="H13" s="13" t="s">
        <v>125</v>
      </c>
      <c r="I13" s="13" t="s">
        <v>126</v>
      </c>
      <c r="J13" s="13" t="s">
        <v>137</v>
      </c>
      <c r="K13" s="13" t="s">
        <v>138</v>
      </c>
      <c r="L13" s="13" t="s">
        <v>139</v>
      </c>
      <c r="M13" s="13"/>
      <c r="N13" s="13"/>
      <c r="O13" s="13"/>
      <c r="P13" s="13"/>
      <c r="Q13" s="13"/>
      <c r="R13" s="13"/>
      <c r="S13" s="13" t="s">
        <v>136</v>
      </c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</row>
    <row r="14" customFormat="false" ht="14.15" hidden="false" customHeight="false" outlineLevel="0" collapsed="false">
      <c r="A14" s="67" t="n">
        <f aca="false">COUNTIF($S$14:$S$17,"&gt;="&amp;S14)</f>
        <v>3</v>
      </c>
      <c r="B14" s="80" t="s">
        <v>27</v>
      </c>
      <c r="C14" s="18" t="n">
        <v>1</v>
      </c>
      <c r="D14" s="20" t="str">
        <f aca="false">IF(FIND($B14,"ABCDEFGH",1)&gt;0,INDEX(Parametri!A$6:D$37,MATCH(1,(Parametri!C$6:C$37=$B14)*(Parametri!D$6:D$37=$C14),0),2)&amp;" ("&amp;INDEX(Parametri!A$6:D$37,MATCH(1,(Parametri!C$6:C$37=$B14)*(Parametri!D$6:D$37=$C14),0),1)&amp;")","DA SISTEMARE")</f>
        <v>Elefanti (9)</v>
      </c>
      <c r="E14" s="22" t="n">
        <f aca="false">F14+G14+H14</f>
        <v>3</v>
      </c>
      <c r="F14" s="22" t="n">
        <f aca="false">SUMIF('Partite Gironi'!$D$2:$D$49,D14,'Partite Gironi'!$H$2:$H$49)+SUMIF('Partite Gironi'!$F$2:$F$49,D14,'Partite Gironi'!$N$2:$N$49)</f>
        <v>1</v>
      </c>
      <c r="G14" s="22" t="n">
        <f aca="false">SUMIF('Partite Gironi'!$D$2:$D$49,D14,'Partite Gironi'!$I$2:$I$49)+SUMIF('Partite Gironi'!$F$2:$F$49,D14,'Partite Gironi'!$O$2:$O$49)</f>
        <v>2</v>
      </c>
      <c r="H14" s="22" t="n">
        <f aca="false">SUMIF('Partite Gironi'!$D$2:$D$49,D14,'Partite Gironi'!$J$2:$J$49)+SUMIF('Partite Gironi'!$F$2:$F$49,D14,'Partite Gironi'!$P$2:$P$49)</f>
        <v>0</v>
      </c>
      <c r="I14" s="22" t="n">
        <f aca="false">2*F14+1*G14+0*H14</f>
        <v>4</v>
      </c>
      <c r="J14" s="22" t="n">
        <f aca="false">SUMIF('Partite Gironi'!$D$2:$D$49,D14,'Partite Gironi'!$K$2:$K$49)+SUMIF('Partite Gironi'!$F$2:$F$49,D14,'Partite Gironi'!$Q$2:$Q$49)</f>
        <v>154</v>
      </c>
      <c r="K14" s="22" t="n">
        <f aca="false">SUMIF('Partite Gironi'!$D$2:$D$49,D14,'Partite Gironi'!$L$2:$L$49)+SUMIF('Partite Gironi'!$F$2:$F$49,D14,'Partite Gironi'!$R$2:$R$49)</f>
        <v>237</v>
      </c>
      <c r="L14" s="22" t="n">
        <f aca="false">SUMIF('Partite Gironi'!$D$2:$D$49,D14,'Partite Gironi'!$M$2:$M$49)+SUMIF('Partite Gironi'!$F$2:$F$49,D14,'Partite Gironi'!$S$2:$S$49)</f>
        <v>-83</v>
      </c>
      <c r="M14" s="22" t="n">
        <f aca="false">IF(I14=I15,'Partite Gironi'!K14,0)</f>
        <v>0</v>
      </c>
      <c r="N14" s="22" t="n">
        <f aca="false">IF(I14=I16,'Partite Gironi'!K15,0)</f>
        <v>0</v>
      </c>
      <c r="O14" s="22" t="n">
        <f aca="false">IF(I14=I17,'Partite Gironi'!K16,0)</f>
        <v>0</v>
      </c>
      <c r="P14" s="23" t="n">
        <f aca="false">IF(I14=I15,'Partite Gironi'!M14,0)</f>
        <v>0</v>
      </c>
      <c r="Q14" s="23" t="n">
        <f aca="false">IF(I14=I16,'Partite Gironi'!M15,0)</f>
        <v>0</v>
      </c>
      <c r="R14" s="23" t="n">
        <f aca="false">IF(I14=I17,'Partite Gironi'!M16,0)</f>
        <v>0</v>
      </c>
      <c r="S14" s="69" t="n">
        <f aca="false">I14+(500+P14+Q14+R14)*10^-3+(M14+N14+O14)*10^-6+(500+L14)*10^-9+J14*10^-12</f>
        <v>4.500000417154</v>
      </c>
    </row>
    <row r="15" customFormat="false" ht="14.15" hidden="false" customHeight="false" outlineLevel="0" collapsed="false">
      <c r="A15" s="70" t="n">
        <f aca="false">COUNTIF($S$14:$S$17,"&gt;="&amp;S15)</f>
        <v>1</v>
      </c>
      <c r="B15" s="81" t="s">
        <v>27</v>
      </c>
      <c r="C15" s="28" t="n">
        <v>2</v>
      </c>
      <c r="D15" s="30" t="str">
        <f aca="false">IF(FIND($B15,"ABCDEFGH",1)&gt;0,INDEX(Parametri!A$6:D$37,MATCH(1,(Parametri!C$6:C$37=$B15)*(Parametri!D$6:D$37=$C15),0),2)&amp;" ("&amp;INDEX(Parametri!A$6:D$37,MATCH(1,(Parametri!C$6:C$37=$B15)*(Parametri!D$6:D$37=$C15),0),1)&amp;")","DA SISTEMARE")</f>
        <v>Giraffe (10)</v>
      </c>
      <c r="E15" s="32" t="n">
        <f aca="false">F15+G15+H15</f>
        <v>3</v>
      </c>
      <c r="F15" s="32" t="n">
        <f aca="false">SUMIF('Partite Gironi'!$D$2:$D$49,D15,'Partite Gironi'!$H$2:$H$49)+SUMIF('Partite Gironi'!$F$2:$F$49,D15,'Partite Gironi'!$N$2:$N$49)</f>
        <v>3</v>
      </c>
      <c r="G15" s="32" t="n">
        <f aca="false">SUMIF('Partite Gironi'!$D$2:$D$49,D15,'Partite Gironi'!$I$2:$I$49)+SUMIF('Partite Gironi'!$F$2:$F$49,D15,'Partite Gironi'!$O$2:$O$49)</f>
        <v>0</v>
      </c>
      <c r="H15" s="32" t="n">
        <f aca="false">SUMIF('Partite Gironi'!$D$2:$D$49,D15,'Partite Gironi'!$J$2:$J$49)+SUMIF('Partite Gironi'!$F$2:$F$49,D15,'Partite Gironi'!$P$2:$P$49)</f>
        <v>0</v>
      </c>
      <c r="I15" s="32" t="n">
        <f aca="false">2*F15+1*G15+0*H15</f>
        <v>6</v>
      </c>
      <c r="J15" s="32" t="n">
        <f aca="false">SUMIF('Partite Gironi'!$D$2:$D$49,D15,'Partite Gironi'!$K$2:$K$49)+SUMIF('Partite Gironi'!$F$2:$F$49,D15,'Partite Gironi'!$Q$2:$Q$49)</f>
        <v>258</v>
      </c>
      <c r="K15" s="32" t="n">
        <f aca="false">SUMIF('Partite Gironi'!$D$2:$D$49,D15,'Partite Gironi'!$L$2:$L$49)+SUMIF('Partite Gironi'!$F$2:$F$49,D15,'Partite Gironi'!$R$2:$R$49)</f>
        <v>154</v>
      </c>
      <c r="L15" s="32" t="n">
        <f aca="false">SUMIF('Partite Gironi'!$D$2:$D$49,D15,'Partite Gironi'!$M$2:$M$49)+SUMIF('Partite Gironi'!$F$2:$F$49,D15,'Partite Gironi'!$S$2:$S$49)</f>
        <v>104</v>
      </c>
      <c r="M15" s="32" t="n">
        <f aca="false">IF(I15=I16,'Partite Gironi'!K17,0)</f>
        <v>0</v>
      </c>
      <c r="N15" s="32" t="n">
        <f aca="false">IF(I15=I17,'Partite Gironi'!K18,0)</f>
        <v>0</v>
      </c>
      <c r="O15" s="32" t="n">
        <f aca="false">IF(I15=I14,'Partite Gironi'!Q14,0)</f>
        <v>0</v>
      </c>
      <c r="P15" s="33" t="n">
        <f aca="false">IF(F15=F16,'Partite Gironi'!M17)</f>
        <v>0</v>
      </c>
      <c r="Q15" s="33" t="n">
        <f aca="false">IF(I15=I17,'Partite Gironi'!M18,0)</f>
        <v>0</v>
      </c>
      <c r="R15" s="33" t="n">
        <f aca="false">IF(I15=I14,'Partite Gironi'!S14,0)</f>
        <v>0</v>
      </c>
      <c r="S15" s="77" t="n">
        <f aca="false">I15+(500+P15+Q15+R15)*10^-3+(M15+N15+O15)*10^-6+(500+L15)*10^-9+J15*10^-12</f>
        <v>6.500000604258</v>
      </c>
    </row>
    <row r="16" customFormat="false" ht="14.15" hidden="false" customHeight="false" outlineLevel="0" collapsed="false">
      <c r="A16" s="70" t="n">
        <f aca="false">COUNTIF($S$14:$S$17,"&gt;="&amp;S16)</f>
        <v>2</v>
      </c>
      <c r="B16" s="81" t="s">
        <v>27</v>
      </c>
      <c r="C16" s="28" t="n">
        <v>3</v>
      </c>
      <c r="D16" s="30" t="str">
        <f aca="false">IF(FIND($B16,"ABCDEFGH",1)&gt;0,INDEX(Parametri!A$6:D$37,MATCH(1,(Parametri!C$6:C$37=$B16)*(Parametri!D$6:D$37=$C16),0),2)&amp;" ("&amp;INDEX(Parametri!A$6:D$37,MATCH(1,(Parametri!C$6:C$37=$B16)*(Parametri!D$6:D$37=$C16),0),1)&amp;")","DA SISTEMARE")</f>
        <v>Ippopotami (11)</v>
      </c>
      <c r="E16" s="32" t="n">
        <f aca="false">F16+G16+H16</f>
        <v>3</v>
      </c>
      <c r="F16" s="32" t="n">
        <f aca="false">SUMIF('Partite Gironi'!$D$2:$D$49,D16,'Partite Gironi'!$H$2:$H$49)+SUMIF('Partite Gironi'!$F$2:$F$49,D16,'Partite Gironi'!$N$2:$N$49)</f>
        <v>2</v>
      </c>
      <c r="G16" s="32" t="n">
        <f aca="false">SUMIF('Partite Gironi'!$D$2:$D$49,D16,'Partite Gironi'!$I$2:$I$49)+SUMIF('Partite Gironi'!$F$2:$F$49,D16,'Partite Gironi'!$O$2:$O$49)</f>
        <v>1</v>
      </c>
      <c r="H16" s="32" t="n">
        <f aca="false">SUMIF('Partite Gironi'!$D$2:$D$49,D16,'Partite Gironi'!$J$2:$J$49)+SUMIF('Partite Gironi'!$F$2:$F$49,D16,'Partite Gironi'!$P$2:$P$49)</f>
        <v>0</v>
      </c>
      <c r="I16" s="32" t="n">
        <f aca="false">2*F16+1*G16+0*H16</f>
        <v>5</v>
      </c>
      <c r="J16" s="32" t="n">
        <f aca="false">SUMIF('Partite Gironi'!$D$2:$D$49,D16,'Partite Gironi'!$K$2:$K$49)+SUMIF('Partite Gironi'!$F$2:$F$49,D16,'Partite Gironi'!$Q$2:$Q$49)</f>
        <v>280</v>
      </c>
      <c r="K16" s="32" t="n">
        <f aca="false">SUMIF('Partite Gironi'!$D$2:$D$49,D16,'Partite Gironi'!$L$2:$L$49)+SUMIF('Partite Gironi'!$F$2:$F$49,D16,'Partite Gironi'!$R$2:$R$49)</f>
        <v>189</v>
      </c>
      <c r="L16" s="32" t="n">
        <f aca="false">SUMIF('Partite Gironi'!$D$2:$D$49,D16,'Partite Gironi'!$M$2:$M$49)+SUMIF('Partite Gironi'!$F$2:$F$49,D16,'Partite Gironi'!$S$2:$S$49)</f>
        <v>91</v>
      </c>
      <c r="M16" s="32" t="n">
        <f aca="false">IF(I16=I17,'Partite Gironi'!K19,0)</f>
        <v>0</v>
      </c>
      <c r="N16" s="32" t="n">
        <f aca="false">IF(I16=I14,'Partite Gironi'!Q15,0)</f>
        <v>0</v>
      </c>
      <c r="O16" s="32" t="n">
        <f aca="false">IF(I16=I15,'Partite Gironi'!Q17,0)</f>
        <v>0</v>
      </c>
      <c r="P16" s="33" t="n">
        <f aca="false">IF(I16=I17,'Partite Gironi'!M19,0)</f>
        <v>0</v>
      </c>
      <c r="Q16" s="33" t="n">
        <f aca="false">IF(D16=D14,'Partite Gironi'!S15,0)</f>
        <v>0</v>
      </c>
      <c r="R16" s="33" t="n">
        <f aca="false">IF(I16=I15,'Partite Gironi'!S17,0)</f>
        <v>0</v>
      </c>
      <c r="S16" s="77" t="n">
        <f aca="false">I16+(500+P16+Q16+R16)*10^-3+(M16+N16+O16)*10^-6+(500+L16)*10^-9+J16*10^-12</f>
        <v>5.50000059128</v>
      </c>
    </row>
    <row r="17" customFormat="false" ht="14.15" hidden="false" customHeight="false" outlineLevel="0" collapsed="false">
      <c r="A17" s="72" t="n">
        <f aca="false">COUNTIF($S$14:$S$17,"&gt;="&amp;S17)</f>
        <v>4</v>
      </c>
      <c r="B17" s="82" t="s">
        <v>27</v>
      </c>
      <c r="C17" s="38" t="n">
        <v>4</v>
      </c>
      <c r="D17" s="40" t="str">
        <f aca="false">IF(FIND($B17,"ABCDEFGH",1)&gt;0,INDEX(Parametri!A$6:D$37,MATCH(1,(Parametri!C$6:C$37=$B17)*(Parametri!D$6:D$37=$C17),0),2)&amp;" ("&amp;INDEX(Parametri!A$6:D$37,MATCH(1,(Parametri!C$6:C$37=$B17)*(Parametri!D$6:D$37=$C17),0),1)&amp;")","DA SISTEMARE")</f>
        <v>Iguane (12)</v>
      </c>
      <c r="E17" s="42" t="n">
        <f aca="false">F17+G17+H17</f>
        <v>3</v>
      </c>
      <c r="F17" s="42" t="n">
        <f aca="false">SUMIF('Partite Gironi'!$D$2:$D$49,D17,'Partite Gironi'!$H$2:$H$49)+SUMIF('Partite Gironi'!$F$2:$F$49,D17,'Partite Gironi'!$N$2:$N$49)</f>
        <v>0</v>
      </c>
      <c r="G17" s="42" t="n">
        <f aca="false">SUMIF('Partite Gironi'!$D$2:$D$49,D17,'Partite Gironi'!$I$2:$I$49)+SUMIF('Partite Gironi'!$F$2:$F$49,D17,'Partite Gironi'!$O$2:$O$49)</f>
        <v>3</v>
      </c>
      <c r="H17" s="42" t="n">
        <f aca="false">SUMIF('Partite Gironi'!$D$2:$D$49,D17,'Partite Gironi'!$J$2:$J$49)+SUMIF('Partite Gironi'!$F$2:$F$49,D17,'Partite Gironi'!$P$2:$P$49)</f>
        <v>0</v>
      </c>
      <c r="I17" s="42" t="n">
        <f aca="false">2*F17+1*G17+0*H17</f>
        <v>3</v>
      </c>
      <c r="J17" s="42" t="n">
        <f aca="false">SUMIF('Partite Gironi'!$D$2:$D$49,D17,'Partite Gironi'!$K$2:$K$49)+SUMIF('Partite Gironi'!$F$2:$F$49,D17,'Partite Gironi'!$Q$2:$Q$49)</f>
        <v>101</v>
      </c>
      <c r="K17" s="42" t="n">
        <f aca="false">SUMIF('Partite Gironi'!$D$2:$D$49,D17,'Partite Gironi'!$L$2:$L$49)+SUMIF('Partite Gironi'!$F$2:$F$49,D17,'Partite Gironi'!$R$2:$R$49)</f>
        <v>213</v>
      </c>
      <c r="L17" s="42" t="n">
        <f aca="false">SUMIF('Partite Gironi'!$D$2:$D$49,D17,'Partite Gironi'!$M$2:$M$49)+SUMIF('Partite Gironi'!$F$2:$F$49,D17,'Partite Gironi'!$S$2:$S$49)</f>
        <v>-112</v>
      </c>
      <c r="M17" s="42" t="n">
        <f aca="false">IF(I17=I14,'Partite Gironi'!Q16,0)</f>
        <v>0</v>
      </c>
      <c r="N17" s="42" t="n">
        <f aca="false">IF(I17=I15,'Partite Gironi'!Q18,0)</f>
        <v>0</v>
      </c>
      <c r="O17" s="42" t="n">
        <f aca="false">IF(I17=I16,'Partite Gironi'!Q19,0)</f>
        <v>0</v>
      </c>
      <c r="P17" s="43" t="n">
        <f aca="false">IF(I17=I14,'Partite Gironi'!S16,0)</f>
        <v>0</v>
      </c>
      <c r="Q17" s="43" t="n">
        <f aca="false">IF(I17=I14,'Partite Gironi'!S18,0)</f>
        <v>0</v>
      </c>
      <c r="R17" s="43" t="n">
        <f aca="false">IF(I17=I16,'Partite Gironi'!S19,0)</f>
        <v>0</v>
      </c>
      <c r="S17" s="79" t="n">
        <f aca="false">I17+(500+P17+Q17+R17)*10^-3+(M17+N17+O17)*10^-6+(500+L17)*10^-9+J17*10^-12</f>
        <v>3.500000388101</v>
      </c>
    </row>
    <row r="19" customFormat="false" ht="14.15" hidden="false" customHeight="false" outlineLevel="0" collapsed="false">
      <c r="A19" s="13" t="s">
        <v>120</v>
      </c>
      <c r="B19" s="13" t="s">
        <v>5</v>
      </c>
      <c r="C19" s="13" t="s">
        <v>6</v>
      </c>
      <c r="D19" s="13" t="s">
        <v>121</v>
      </c>
      <c r="E19" s="13" t="s">
        <v>122</v>
      </c>
      <c r="F19" s="13" t="s">
        <v>123</v>
      </c>
      <c r="G19" s="13" t="s">
        <v>124</v>
      </c>
      <c r="H19" s="13" t="s">
        <v>125</v>
      </c>
      <c r="I19" s="13" t="s">
        <v>126</v>
      </c>
      <c r="J19" s="13" t="s">
        <v>137</v>
      </c>
      <c r="K19" s="13" t="s">
        <v>138</v>
      </c>
      <c r="L19" s="13" t="s">
        <v>139</v>
      </c>
      <c r="M19" s="13"/>
      <c r="N19" s="13"/>
      <c r="O19" s="13"/>
      <c r="P19" s="13"/>
      <c r="Q19" s="13"/>
      <c r="R19" s="13"/>
      <c r="S19" s="13" t="s">
        <v>136</v>
      </c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</row>
    <row r="20" customFormat="false" ht="14.15" hidden="false" customHeight="false" outlineLevel="0" collapsed="false">
      <c r="A20" s="67" t="n">
        <f aca="false">COUNTIF($S$20:$S$23,"&gt;="&amp;S20)</f>
        <v>3</v>
      </c>
      <c r="B20" s="83" t="s">
        <v>32</v>
      </c>
      <c r="C20" s="18" t="n">
        <v>1</v>
      </c>
      <c r="D20" s="20" t="str">
        <f aca="false">IF(FIND($B20,"ABCDEFGH",1)&gt;0,INDEX(Parametri!A$6:D$37,MATCH(1,(Parametri!C$6:C$37=$B20)*(Parametri!D$6:D$37=$C20),0),2)&amp;" ("&amp;INDEX(Parametri!A$6:D$37,MATCH(1,(Parametri!C$6:C$37=$B20)*(Parametri!D$6:D$37=$C20),0),1)&amp;")","DA SISTEMARE")</f>
        <v>Coccodrilli (13)</v>
      </c>
      <c r="E20" s="22" t="n">
        <f aca="false">F20+G20+H20</f>
        <v>3</v>
      </c>
      <c r="F20" s="22" t="n">
        <f aca="false">SUMIF('Partite Gironi'!$D$2:$D$49,D20,'Partite Gironi'!$H$2:$H$49)+SUMIF('Partite Gironi'!$F$2:$F$49,D20,'Partite Gironi'!$N$2:$N$49)</f>
        <v>1</v>
      </c>
      <c r="G20" s="22" t="n">
        <f aca="false">SUMIF('Partite Gironi'!$D$2:$D$49,D20,'Partite Gironi'!$I$2:$I$49)+SUMIF('Partite Gironi'!$F$2:$F$49,D20,'Partite Gironi'!$O$2:$O$49)</f>
        <v>2</v>
      </c>
      <c r="H20" s="22" t="n">
        <f aca="false">SUMIF('Partite Gironi'!$D$2:$D$49,D20,'Partite Gironi'!$J$2:$J$49)+SUMIF('Partite Gironi'!$F$2:$F$49,D20,'Partite Gironi'!$P$2:$P$49)</f>
        <v>0</v>
      </c>
      <c r="I20" s="22" t="n">
        <f aca="false">2*F20+1*G20+0*H20</f>
        <v>4</v>
      </c>
      <c r="J20" s="22" t="n">
        <f aca="false">SUMIF('Partite Gironi'!$D$2:$D$49,D20,'Partite Gironi'!$K$2:$K$49)+SUMIF('Partite Gironi'!$F$2:$F$49,D20,'Partite Gironi'!$Q$2:$Q$49)</f>
        <v>171</v>
      </c>
      <c r="K20" s="22" t="n">
        <f aca="false">SUMIF('Partite Gironi'!$D$2:$D$49,D20,'Partite Gironi'!$L$2:$L$49)+SUMIF('Partite Gironi'!$F$2:$F$49,D20,'Partite Gironi'!$R$2:$R$49)</f>
        <v>161</v>
      </c>
      <c r="L20" s="22" t="n">
        <f aca="false">SUMIF('Partite Gironi'!$D$2:$D$49,D20,'Partite Gironi'!$M$2:$M$49)+SUMIF('Partite Gironi'!$F$2:$F$49,D20,'Partite Gironi'!$S$2:$S$49)</f>
        <v>10</v>
      </c>
      <c r="M20" s="22" t="n">
        <f aca="false">IF(I20=I21,'Partite Gironi'!K20,0)</f>
        <v>0</v>
      </c>
      <c r="N20" s="22" t="n">
        <f aca="false">IF(I20=I22,'Partite Gironi'!K21,0)</f>
        <v>0</v>
      </c>
      <c r="O20" s="22" t="n">
        <f aca="false">IF(I20=I23,'Partite Gironi'!K22,0)</f>
        <v>54</v>
      </c>
      <c r="P20" s="23" t="n">
        <f aca="false">IF(I20=I21,'Partite Gironi'!M20,0)</f>
        <v>0</v>
      </c>
      <c r="Q20" s="23" t="n">
        <f aca="false">IF(I20=I22,'Partite Gironi'!M21,0)</f>
        <v>0</v>
      </c>
      <c r="R20" s="23" t="n">
        <f aca="false">IF(I20=I23,'Partite Gironi'!M22,0)</f>
        <v>-10</v>
      </c>
      <c r="S20" s="69" t="n">
        <f aca="false">I20+(500+P20+Q20+R20)*10^-3+(M20+N20+O20)*10^-6+(500+L20)*10^-9+J20*10^-12</f>
        <v>4.490054510171</v>
      </c>
    </row>
    <row r="21" customFormat="false" ht="14.15" hidden="false" customHeight="false" outlineLevel="0" collapsed="false">
      <c r="A21" s="70" t="n">
        <f aca="false">COUNTIF($S$20:$S$23,"&gt;="&amp;S21)</f>
        <v>1</v>
      </c>
      <c r="B21" s="84" t="s">
        <v>32</v>
      </c>
      <c r="C21" s="28" t="n">
        <v>2</v>
      </c>
      <c r="D21" s="30" t="str">
        <f aca="false">IF(FIND($B21,"ABCDEFGH",1)&gt;0,INDEX(Parametri!A$6:D$37,MATCH(1,(Parametri!C$6:C$37=$B21)*(Parametri!D$6:D$37=$C21),0),2)&amp;" ("&amp;INDEX(Parametri!A$6:D$37,MATCH(1,(Parametri!C$6:C$37=$B21)*(Parametri!D$6:D$37=$C21),0),1)&amp;")","DA SISTEMARE")</f>
        <v>Pitoni (14)</v>
      </c>
      <c r="E21" s="32" t="n">
        <f aca="false">F21+G21+H21</f>
        <v>3</v>
      </c>
      <c r="F21" s="32" t="n">
        <f aca="false">SUMIF('Partite Gironi'!$D$2:$D$49,D21,'Partite Gironi'!$H$2:$H$49)+SUMIF('Partite Gironi'!$F$2:$F$49,D21,'Partite Gironi'!$N$2:$N$49)</f>
        <v>2</v>
      </c>
      <c r="G21" s="32" t="n">
        <f aca="false">SUMIF('Partite Gironi'!$D$2:$D$49,D21,'Partite Gironi'!$I$2:$I$49)+SUMIF('Partite Gironi'!$F$2:$F$49,D21,'Partite Gironi'!$O$2:$O$49)</f>
        <v>1</v>
      </c>
      <c r="H21" s="32" t="n">
        <f aca="false">SUMIF('Partite Gironi'!$D$2:$D$49,D21,'Partite Gironi'!$J$2:$J$49)+SUMIF('Partite Gironi'!$F$2:$F$49,D21,'Partite Gironi'!$P$2:$P$49)</f>
        <v>0</v>
      </c>
      <c r="I21" s="32" t="n">
        <f aca="false">2*F21+1*G21+0*H21</f>
        <v>5</v>
      </c>
      <c r="J21" s="32" t="n">
        <f aca="false">SUMIF('Partite Gironi'!$D$2:$D$49,D21,'Partite Gironi'!$K$2:$K$49)+SUMIF('Partite Gironi'!$F$2:$F$49,D21,'Partite Gironi'!$Q$2:$Q$49)</f>
        <v>218</v>
      </c>
      <c r="K21" s="32" t="n">
        <f aca="false">SUMIF('Partite Gironi'!$D$2:$D$49,D21,'Partite Gironi'!$L$2:$L$49)+SUMIF('Partite Gironi'!$F$2:$F$49,D21,'Partite Gironi'!$R$2:$R$49)</f>
        <v>206</v>
      </c>
      <c r="L21" s="32" t="n">
        <f aca="false">SUMIF('Partite Gironi'!$D$2:$D$49,D21,'Partite Gironi'!$M$2:$M$49)+SUMIF('Partite Gironi'!$F$2:$F$49,D21,'Partite Gironi'!$S$2:$S$49)</f>
        <v>12</v>
      </c>
      <c r="M21" s="32" t="n">
        <f aca="false">IF(I21=I22,'Partite Gironi'!K23,0)</f>
        <v>67</v>
      </c>
      <c r="N21" s="32" t="n">
        <f aca="false">IF(I21=I23,'Partite Gironi'!K24,0)</f>
        <v>0</v>
      </c>
      <c r="O21" s="32" t="n">
        <f aca="false">IF(I21=I20,'Partite Gironi'!Q20,0)</f>
        <v>0</v>
      </c>
      <c r="P21" s="33" t="n">
        <f aca="false">IF(F21=F22,'Partite Gironi'!M23)</f>
        <v>14</v>
      </c>
      <c r="Q21" s="33" t="n">
        <f aca="false">IF(I21=I23,'Partite Gironi'!M24,0)</f>
        <v>0</v>
      </c>
      <c r="R21" s="33" t="n">
        <f aca="false">IF(I21=I20,'Partite Gironi'!S20,0)</f>
        <v>0</v>
      </c>
      <c r="S21" s="77" t="n">
        <f aca="false">I21+(500+P21+Q21+R21)*10^-3+(M21+N21+O21)*10^-6+(500+L21)*10^-9+J21*10^-12</f>
        <v>5.514067512218</v>
      </c>
    </row>
    <row r="22" customFormat="false" ht="14.15" hidden="false" customHeight="false" outlineLevel="0" collapsed="false">
      <c r="A22" s="70" t="n">
        <f aca="false">COUNTIF($S$20:$S$23,"&gt;="&amp;S22)</f>
        <v>2</v>
      </c>
      <c r="B22" s="84" t="s">
        <v>32</v>
      </c>
      <c r="C22" s="28" t="n">
        <v>3</v>
      </c>
      <c r="D22" s="30" t="str">
        <f aca="false">IF(FIND($B22,"ABCDEFGH",1)&gt;0,INDEX(Parametri!A$6:D$37,MATCH(1,(Parametri!C$6:C$37=$B22)*(Parametri!D$6:D$37=$C22),0),2)&amp;" ("&amp;INDEX(Parametri!A$6:D$37,MATCH(1,(Parametri!C$6:C$37=$B22)*(Parametri!D$6:D$37=$C22),0),1)&amp;")","DA SISTEMARE")</f>
        <v>Aquile (15)</v>
      </c>
      <c r="E22" s="32" t="n">
        <f aca="false">F22+G22+H22</f>
        <v>3</v>
      </c>
      <c r="F22" s="32" t="n">
        <f aca="false">SUMIF('Partite Gironi'!$D$2:$D$49,D22,'Partite Gironi'!$H$2:$H$49)+SUMIF('Partite Gironi'!$F$2:$F$49,D22,'Partite Gironi'!$N$2:$N$49)</f>
        <v>2</v>
      </c>
      <c r="G22" s="32" t="n">
        <f aca="false">SUMIF('Partite Gironi'!$D$2:$D$49,D22,'Partite Gironi'!$I$2:$I$49)+SUMIF('Partite Gironi'!$F$2:$F$49,D22,'Partite Gironi'!$O$2:$O$49)</f>
        <v>1</v>
      </c>
      <c r="H22" s="32" t="n">
        <f aca="false">SUMIF('Partite Gironi'!$D$2:$D$49,D22,'Partite Gironi'!$J$2:$J$49)+SUMIF('Partite Gironi'!$F$2:$F$49,D22,'Partite Gironi'!$P$2:$P$49)</f>
        <v>0</v>
      </c>
      <c r="I22" s="32" t="n">
        <f aca="false">2*F22+1*G22+0*H22</f>
        <v>5</v>
      </c>
      <c r="J22" s="32" t="n">
        <f aca="false">SUMIF('Partite Gironi'!$D$2:$D$49,D22,'Partite Gironi'!$K$2:$K$49)+SUMIF('Partite Gironi'!$F$2:$F$49,D22,'Partite Gironi'!$Q$2:$Q$49)</f>
        <v>154</v>
      </c>
      <c r="K22" s="32" t="n">
        <f aca="false">SUMIF('Partite Gironi'!$D$2:$D$49,D22,'Partite Gironi'!$L$2:$L$49)+SUMIF('Partite Gironi'!$F$2:$F$49,D22,'Partite Gironi'!$R$2:$R$49)</f>
        <v>140</v>
      </c>
      <c r="L22" s="32" t="n">
        <f aca="false">SUMIF('Partite Gironi'!$D$2:$D$49,D22,'Partite Gironi'!$M$2:$M$49)+SUMIF('Partite Gironi'!$F$2:$F$49,D22,'Partite Gironi'!$S$2:$S$49)</f>
        <v>14</v>
      </c>
      <c r="M22" s="32" t="n">
        <f aca="false">IF(I22=I23,'Partite Gironi'!K25,0)</f>
        <v>0</v>
      </c>
      <c r="N22" s="32" t="n">
        <f aca="false">IF(I22=I20,'Partite Gironi'!Q21,0)</f>
        <v>0</v>
      </c>
      <c r="O22" s="32" t="n">
        <f aca="false">IF(I22=I21,'Partite Gironi'!Q23,0)</f>
        <v>53</v>
      </c>
      <c r="P22" s="33" t="n">
        <f aca="false">IF(I22=I23,'Partite Gironi'!M25,0)</f>
        <v>0</v>
      </c>
      <c r="Q22" s="33" t="n">
        <f aca="false">IF(D22=D20,'Partite Gironi'!S21,0)</f>
        <v>0</v>
      </c>
      <c r="R22" s="33" t="n">
        <f aca="false">IF(I22=I21,'Partite Gironi'!S23,0)</f>
        <v>-14</v>
      </c>
      <c r="S22" s="77" t="n">
        <f aca="false">I22+(500+P22+Q22+R22)*10^-3+(M22+N22+O22)*10^-6+(500+L22)*10^-9+J22*10^-12</f>
        <v>5.486053514154</v>
      </c>
    </row>
    <row r="23" customFormat="false" ht="14.15" hidden="false" customHeight="false" outlineLevel="0" collapsed="false">
      <c r="A23" s="72" t="n">
        <f aca="false">COUNTIF($S$20:$S$23,"&gt;="&amp;S23)</f>
        <v>4</v>
      </c>
      <c r="B23" s="85" t="s">
        <v>32</v>
      </c>
      <c r="C23" s="38" t="n">
        <v>4</v>
      </c>
      <c r="D23" s="40" t="str">
        <f aca="false">IF(FIND($B23,"ABCDEFGH",1)&gt;0,INDEX(Parametri!A$6:D$37,MATCH(1,(Parametri!C$6:C$37=$B23)*(Parametri!D$6:D$37=$C23),0),2)&amp;" ("&amp;INDEX(Parametri!A$6:D$37,MATCH(1,(Parametri!C$6:C$37=$B23)*(Parametri!D$6:D$37=$C23),0),1)&amp;")","DA SISTEMARE")</f>
        <v>Falchi (16)</v>
      </c>
      <c r="E23" s="42" t="n">
        <f aca="false">F23+G23+H23</f>
        <v>3</v>
      </c>
      <c r="F23" s="42" t="n">
        <f aca="false">SUMIF('Partite Gironi'!$D$2:$D$49,D23,'Partite Gironi'!$H$2:$H$49)+SUMIF('Partite Gironi'!$F$2:$F$49,D23,'Partite Gironi'!$N$2:$N$49)</f>
        <v>1</v>
      </c>
      <c r="G23" s="42" t="n">
        <f aca="false">SUMIF('Partite Gironi'!$D$2:$D$49,D23,'Partite Gironi'!$I$2:$I$49)+SUMIF('Partite Gironi'!$F$2:$F$49,D23,'Partite Gironi'!$O$2:$O$49)</f>
        <v>2</v>
      </c>
      <c r="H23" s="42" t="n">
        <f aca="false">SUMIF('Partite Gironi'!$D$2:$D$49,D23,'Partite Gironi'!$J$2:$J$49)+SUMIF('Partite Gironi'!$F$2:$F$49,D23,'Partite Gironi'!$P$2:$P$49)</f>
        <v>0</v>
      </c>
      <c r="I23" s="42" t="n">
        <f aca="false">2*F23+1*G23+0*H23</f>
        <v>4</v>
      </c>
      <c r="J23" s="42" t="n">
        <f aca="false">SUMIF('Partite Gironi'!$D$2:$D$49,D23,'Partite Gironi'!$K$2:$K$49)+SUMIF('Partite Gironi'!$F$2:$F$49,D23,'Partite Gironi'!$Q$2:$Q$49)</f>
        <v>173</v>
      </c>
      <c r="K23" s="42" t="n">
        <f aca="false">SUMIF('Partite Gironi'!$D$2:$D$49,D23,'Partite Gironi'!$L$2:$L$49)+SUMIF('Partite Gironi'!$F$2:$F$49,D23,'Partite Gironi'!$R$2:$R$49)</f>
        <v>209</v>
      </c>
      <c r="L23" s="42" t="n">
        <f aca="false">SUMIF('Partite Gironi'!$D$2:$D$49,D23,'Partite Gironi'!$M$2:$M$49)+SUMIF('Partite Gironi'!$F$2:$F$49,D23,'Partite Gironi'!$S$2:$S$49)</f>
        <v>-36</v>
      </c>
      <c r="M23" s="42" t="n">
        <f aca="false">IF(I23=I20,'Partite Gironi'!Q22,0)</f>
        <v>64</v>
      </c>
      <c r="N23" s="42" t="n">
        <f aca="false">IF(I23=I21,'Partite Gironi'!Q24,0)</f>
        <v>0</v>
      </c>
      <c r="O23" s="42" t="n">
        <f aca="false">IF(I23=I22,'Partite Gironi'!Q25,0)</f>
        <v>0</v>
      </c>
      <c r="P23" s="43" t="n">
        <f aca="false">IF(I23=I20,'Partite Gironi'!S22,0)</f>
        <v>10</v>
      </c>
      <c r="Q23" s="43" t="n">
        <f aca="false">IF(I23=I20,'Partite Gironi'!S24,0)</f>
        <v>-26</v>
      </c>
      <c r="R23" s="43" t="n">
        <f aca="false">IF(I23=I22,'Partite Gironi'!S25,0)</f>
        <v>0</v>
      </c>
      <c r="S23" s="79" t="n">
        <f aca="false">I23+(500+P23+Q23+R23)*10^-3+(M23+N23+O23)*10^-6+(500+L23)*10^-9+J23*10^-12</f>
        <v>4.484064464173</v>
      </c>
    </row>
    <row r="25" customFormat="false" ht="14.15" hidden="false" customHeight="false" outlineLevel="0" collapsed="false">
      <c r="A25" s="13" t="s">
        <v>120</v>
      </c>
      <c r="B25" s="13" t="s">
        <v>5</v>
      </c>
      <c r="C25" s="13" t="s">
        <v>6</v>
      </c>
      <c r="D25" s="13" t="s">
        <v>121</v>
      </c>
      <c r="E25" s="13" t="s">
        <v>122</v>
      </c>
      <c r="F25" s="13" t="s">
        <v>123</v>
      </c>
      <c r="G25" s="13" t="s">
        <v>124</v>
      </c>
      <c r="H25" s="13" t="s">
        <v>125</v>
      </c>
      <c r="I25" s="13" t="s">
        <v>126</v>
      </c>
      <c r="J25" s="13" t="s">
        <v>137</v>
      </c>
      <c r="K25" s="13" t="s">
        <v>138</v>
      </c>
      <c r="L25" s="13" t="s">
        <v>139</v>
      </c>
      <c r="M25" s="13"/>
      <c r="N25" s="13"/>
      <c r="O25" s="13"/>
      <c r="P25" s="13"/>
      <c r="Q25" s="13"/>
      <c r="R25" s="13"/>
      <c r="S25" s="13" t="s">
        <v>136</v>
      </c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</row>
    <row r="26" customFormat="false" ht="14.15" hidden="false" customHeight="false" outlineLevel="0" collapsed="false">
      <c r="A26" s="67" t="n">
        <f aca="false">COUNTIF($S$26:$S$29,"&gt;="&amp;S26)</f>
        <v>3</v>
      </c>
      <c r="B26" s="86" t="s">
        <v>37</v>
      </c>
      <c r="C26" s="18" t="n">
        <v>1</v>
      </c>
      <c r="D26" s="20" t="str">
        <f aca="false">IF(FIND($B26,"ABCDEFGH",1)&gt;0,INDEX(Parametri!A$6:D$37,MATCH(1,(Parametri!C$6:C$37=$B26)*(Parametri!D$6:D$37=$C26),0),2)&amp;" ("&amp;INDEX(Parametri!A$6:D$37,MATCH(1,(Parametri!C$6:C$37=$B26)*(Parametri!D$6:D$37=$C26),0),1)&amp;")","DA SISTEMARE")</f>
        <v>Bisonti (17)</v>
      </c>
      <c r="E26" s="22" t="n">
        <f aca="false">F26+G26+H26</f>
        <v>3</v>
      </c>
      <c r="F26" s="22" t="n">
        <f aca="false">SUMIF('Partite Gironi'!$D$2:$D$49,D26,'Partite Gironi'!$H$2:$H$49)+SUMIF('Partite Gironi'!$F$2:$F$49,D26,'Partite Gironi'!$N$2:$N$49)</f>
        <v>1</v>
      </c>
      <c r="G26" s="22" t="n">
        <f aca="false">SUMIF('Partite Gironi'!$D$2:$D$49,D26,'Partite Gironi'!$I$2:$I$49)+SUMIF('Partite Gironi'!$F$2:$F$49,D26,'Partite Gironi'!$O$2:$O$49)</f>
        <v>2</v>
      </c>
      <c r="H26" s="22" t="n">
        <f aca="false">SUMIF('Partite Gironi'!$D$2:$D$49,D26,'Partite Gironi'!$J$2:$J$49)+SUMIF('Partite Gironi'!$F$2:$F$49,D26,'Partite Gironi'!$P$2:$P$49)</f>
        <v>0</v>
      </c>
      <c r="I26" s="22" t="n">
        <f aca="false">2*F26+1*G26+0*H26</f>
        <v>4</v>
      </c>
      <c r="J26" s="22" t="n">
        <f aca="false">SUMIF('Partite Gironi'!$D$2:$D$49,D26,'Partite Gironi'!$K$2:$K$49)+SUMIF('Partite Gironi'!$F$2:$F$49,D26,'Partite Gironi'!$Q$2:$Q$49)</f>
        <v>148</v>
      </c>
      <c r="K26" s="22" t="n">
        <f aca="false">SUMIF('Partite Gironi'!$D$2:$D$49,D26,'Partite Gironi'!$L$2:$L$49)+SUMIF('Partite Gironi'!$F$2:$F$49,D26,'Partite Gironi'!$R$2:$R$49)</f>
        <v>179</v>
      </c>
      <c r="L26" s="22" t="n">
        <f aca="false">SUMIF('Partite Gironi'!$D$2:$D$49,D26,'Partite Gironi'!$M$2:$M$49)+SUMIF('Partite Gironi'!$F$2:$F$49,D26,'Partite Gironi'!$S$2:$S$49)</f>
        <v>-31</v>
      </c>
      <c r="M26" s="22" t="n">
        <f aca="false">IF(I26=I27,'Partite Gironi'!K26,0)</f>
        <v>86</v>
      </c>
      <c r="N26" s="22" t="n">
        <f aca="false">IF(I26=I28,'Partite Gironi'!K27,0)</f>
        <v>0</v>
      </c>
      <c r="O26" s="22" t="n">
        <f aca="false">IF(I26=I29,'Partite Gironi'!K28,0)</f>
        <v>0</v>
      </c>
      <c r="P26" s="23" t="n">
        <f aca="false">IF(I26=I27,'Partite Gironi'!M26,0)</f>
        <v>-11</v>
      </c>
      <c r="Q26" s="23" t="n">
        <f aca="false">IF(I26=I28,'Partite Gironi'!M27,0)</f>
        <v>0</v>
      </c>
      <c r="R26" s="23" t="n">
        <f aca="false">IF(I26=I29,'Partite Gironi'!M28,0)</f>
        <v>0</v>
      </c>
      <c r="S26" s="69" t="n">
        <f aca="false">I26+(500+P26+Q26+R26)*10^-3+(M26+N26+O26)*10^-6+(500+L26)*10^-9+J26*10^-12</f>
        <v>4.489086469148</v>
      </c>
    </row>
    <row r="27" customFormat="false" ht="14.15" hidden="false" customHeight="false" outlineLevel="0" collapsed="false">
      <c r="A27" s="70" t="n">
        <f aca="false">COUNTIF($S$26:$S$29,"&gt;="&amp;S27)</f>
        <v>2</v>
      </c>
      <c r="B27" s="87" t="s">
        <v>37</v>
      </c>
      <c r="C27" s="28" t="n">
        <v>2</v>
      </c>
      <c r="D27" s="30" t="str">
        <f aca="false">IF(FIND($B27,"ABCDEFGH",1)&gt;0,INDEX(Parametri!A$6:D$37,MATCH(1,(Parametri!C$6:C$37=$B27)*(Parametri!D$6:D$37=$C27),0),2)&amp;" ("&amp;INDEX(Parametri!A$6:D$37,MATCH(1,(Parametri!C$6:C$37=$B27)*(Parametri!D$6:D$37=$C27),0),1)&amp;")","DA SISTEMARE")</f>
        <v>Bufali (18)</v>
      </c>
      <c r="E27" s="32" t="n">
        <f aca="false">F27+G27+H27</f>
        <v>3</v>
      </c>
      <c r="F27" s="32" t="n">
        <f aca="false">SUMIF('Partite Gironi'!$D$2:$D$49,D27,'Partite Gironi'!$H$2:$H$49)+SUMIF('Partite Gironi'!$F$2:$F$49,D27,'Partite Gironi'!$N$2:$N$49)</f>
        <v>2</v>
      </c>
      <c r="G27" s="32" t="n">
        <f aca="false">SUMIF('Partite Gironi'!$D$2:$D$49,D27,'Partite Gironi'!$I$2:$I$49)+SUMIF('Partite Gironi'!$F$2:$F$49,D27,'Partite Gironi'!$O$2:$O$49)</f>
        <v>0</v>
      </c>
      <c r="H27" s="32" t="n">
        <f aca="false">SUMIF('Partite Gironi'!$D$2:$D$49,D27,'Partite Gironi'!$J$2:$J$49)+SUMIF('Partite Gironi'!$F$2:$F$49,D27,'Partite Gironi'!$P$2:$P$49)</f>
        <v>1</v>
      </c>
      <c r="I27" s="32" t="n">
        <f aca="false">2*F27+1*G27+0*H27</f>
        <v>4</v>
      </c>
      <c r="J27" s="32" t="n">
        <f aca="false">SUMIF('Partite Gironi'!$D$2:$D$49,D27,'Partite Gironi'!$K$2:$K$49)+SUMIF('Partite Gironi'!$F$2:$F$49,D27,'Partite Gironi'!$Q$2:$Q$49)</f>
        <v>163</v>
      </c>
      <c r="K27" s="32" t="n">
        <f aca="false">SUMIF('Partite Gironi'!$D$2:$D$49,D27,'Partite Gironi'!$L$2:$L$49)+SUMIF('Partite Gironi'!$F$2:$F$49,D27,'Partite Gironi'!$R$2:$R$49)</f>
        <v>155</v>
      </c>
      <c r="L27" s="32" t="n">
        <f aca="false">SUMIF('Partite Gironi'!$D$2:$D$49,D27,'Partite Gironi'!$M$2:$M$49)+SUMIF('Partite Gironi'!$F$2:$F$49,D27,'Partite Gironi'!$S$2:$S$49)</f>
        <v>8</v>
      </c>
      <c r="M27" s="32" t="n">
        <f aca="false">IF(I27=I28,'Partite Gironi'!K29,0)</f>
        <v>0</v>
      </c>
      <c r="N27" s="32" t="n">
        <f aca="false">IF(I27=I29,'Partite Gironi'!K30,0)</f>
        <v>0</v>
      </c>
      <c r="O27" s="32" t="n">
        <f aca="false">IF(I27=I26,'Partite Gironi'!Q26,0)</f>
        <v>97</v>
      </c>
      <c r="P27" s="33" t="n">
        <f aca="false">IF(F27=F28,'Partite Gironi'!M29)</f>
        <v>0</v>
      </c>
      <c r="Q27" s="33" t="n">
        <f aca="false">IF(I27=I29,'Partite Gironi'!M30,0)</f>
        <v>0</v>
      </c>
      <c r="R27" s="33" t="n">
        <f aca="false">IF(I27=I26,'Partite Gironi'!S26,0)</f>
        <v>11</v>
      </c>
      <c r="S27" s="77" t="n">
        <f aca="false">I27+(500+P27+Q27+R27)*10^-3+(M27+N27+O27)*10^-6+(500+L27)*10^-9+J27*10^-12</f>
        <v>4.511097508163</v>
      </c>
    </row>
    <row r="28" customFormat="false" ht="14.15" hidden="false" customHeight="false" outlineLevel="0" collapsed="false">
      <c r="A28" s="70" t="n">
        <f aca="false">COUNTIF($S$26:$S$29,"&gt;="&amp;S28)</f>
        <v>4</v>
      </c>
      <c r="B28" s="87" t="s">
        <v>37</v>
      </c>
      <c r="C28" s="28" t="n">
        <v>3</v>
      </c>
      <c r="D28" s="30" t="str">
        <f aca="false">IF(FIND($B28,"ABCDEFGH",1)&gt;0,INDEX(Parametri!A$6:D$37,MATCH(1,(Parametri!C$6:C$37=$B28)*(Parametri!D$6:D$37=$C28),0),2)&amp;" ("&amp;INDEX(Parametri!A$6:D$37,MATCH(1,(Parametri!C$6:C$37=$B28)*(Parametri!D$6:D$37=$C28),0),1)&amp;")","DA SISTEMARE")</f>
        <v>Cervi (19)</v>
      </c>
      <c r="E28" s="32" t="n">
        <f aca="false">F28+G28+H28</f>
        <v>3</v>
      </c>
      <c r="F28" s="32" t="n">
        <f aca="false">SUMIF('Partite Gironi'!$D$2:$D$49,D28,'Partite Gironi'!$H$2:$H$49)+SUMIF('Partite Gironi'!$F$2:$F$49,D28,'Partite Gironi'!$N$2:$N$49)</f>
        <v>0</v>
      </c>
      <c r="G28" s="32" t="n">
        <f aca="false">SUMIF('Partite Gironi'!$D$2:$D$49,D28,'Partite Gironi'!$I$2:$I$49)+SUMIF('Partite Gironi'!$F$2:$F$49,D28,'Partite Gironi'!$O$2:$O$49)</f>
        <v>1</v>
      </c>
      <c r="H28" s="32" t="n">
        <f aca="false">SUMIF('Partite Gironi'!$D$2:$D$49,D28,'Partite Gironi'!$J$2:$J$49)+SUMIF('Partite Gironi'!$F$2:$F$49,D28,'Partite Gironi'!$P$2:$P$49)</f>
        <v>2</v>
      </c>
      <c r="I28" s="32" t="n">
        <f aca="false">2*F28+1*G28+0*H28</f>
        <v>1</v>
      </c>
      <c r="J28" s="32" t="n">
        <f aca="false">SUMIF('Partite Gironi'!$D$2:$D$49,D28,'Partite Gironi'!$K$2:$K$49)+SUMIF('Partite Gironi'!$F$2:$F$49,D28,'Partite Gironi'!$Q$2:$Q$49)</f>
        <v>49</v>
      </c>
      <c r="K28" s="32" t="n">
        <f aca="false">SUMIF('Partite Gironi'!$D$2:$D$49,D28,'Partite Gironi'!$L$2:$L$49)+SUMIF('Partite Gironi'!$F$2:$F$49,D28,'Partite Gironi'!$R$2:$R$49)</f>
        <v>106</v>
      </c>
      <c r="L28" s="32" t="n">
        <f aca="false">SUMIF('Partite Gironi'!$D$2:$D$49,D28,'Partite Gironi'!$M$2:$M$49)+SUMIF('Partite Gironi'!$F$2:$F$49,D28,'Partite Gironi'!$S$2:$S$49)</f>
        <v>-57</v>
      </c>
      <c r="M28" s="32" t="n">
        <f aca="false">IF(I28=I29,'Partite Gironi'!K31,0)</f>
        <v>0</v>
      </c>
      <c r="N28" s="32" t="n">
        <f aca="false">IF(I28=I26,'Partite Gironi'!Q27,0)</f>
        <v>0</v>
      </c>
      <c r="O28" s="32" t="n">
        <f aca="false">IF(I28=I27,'Partite Gironi'!Q29,0)</f>
        <v>0</v>
      </c>
      <c r="P28" s="33" t="n">
        <f aca="false">IF(I28=I29,'Partite Gironi'!M31,0)</f>
        <v>0</v>
      </c>
      <c r="Q28" s="33" t="n">
        <f aca="false">IF(D28=D26,'Partite Gironi'!S27,0)</f>
        <v>0</v>
      </c>
      <c r="R28" s="33" t="n">
        <f aca="false">IF(I28=I27,'Partite Gironi'!S29,0)</f>
        <v>0</v>
      </c>
      <c r="S28" s="77" t="n">
        <f aca="false">I28+(500+P28+Q28+R28)*10^-3+(M28+N28+O28)*10^-6+(500+L28)*10^-9+J28*10^-12</f>
        <v>1.500000443049</v>
      </c>
    </row>
    <row r="29" customFormat="false" ht="14.15" hidden="false" customHeight="false" outlineLevel="0" collapsed="false">
      <c r="A29" s="72" t="n">
        <f aca="false">COUNTIF($S$26:$S$29,"&gt;="&amp;S29)</f>
        <v>1</v>
      </c>
      <c r="B29" s="88" t="s">
        <v>37</v>
      </c>
      <c r="C29" s="38" t="n">
        <v>4</v>
      </c>
      <c r="D29" s="40" t="str">
        <f aca="false">IF(FIND($B29,"ABCDEFGH",1)&gt;0,INDEX(Parametri!A$6:D$37,MATCH(1,(Parametri!C$6:C$37=$B29)*(Parametri!D$6:D$37=$C29),0),2)&amp;" ("&amp;INDEX(Parametri!A$6:D$37,MATCH(1,(Parametri!C$6:C$37=$B29)*(Parametri!D$6:D$37=$C29),0),1)&amp;")","DA SISTEMARE")</f>
        <v>Cinghiali (20)</v>
      </c>
      <c r="E29" s="42" t="n">
        <f aca="false">F29+G29+H29</f>
        <v>3</v>
      </c>
      <c r="F29" s="42" t="n">
        <f aca="false">SUMIF('Partite Gironi'!$D$2:$D$49,D29,'Partite Gironi'!$H$2:$H$49)+SUMIF('Partite Gironi'!$F$2:$F$49,D29,'Partite Gironi'!$N$2:$N$49)</f>
        <v>3</v>
      </c>
      <c r="G29" s="42" t="n">
        <f aca="false">SUMIF('Partite Gironi'!$D$2:$D$49,D29,'Partite Gironi'!$I$2:$I$49)+SUMIF('Partite Gironi'!$F$2:$F$49,D29,'Partite Gironi'!$O$2:$O$49)</f>
        <v>0</v>
      </c>
      <c r="H29" s="42" t="n">
        <f aca="false">SUMIF('Partite Gironi'!$D$2:$D$49,D29,'Partite Gironi'!$J$2:$J$49)+SUMIF('Partite Gironi'!$F$2:$F$49,D29,'Partite Gironi'!$P$2:$P$49)</f>
        <v>0</v>
      </c>
      <c r="I29" s="42" t="n">
        <f aca="false">2*F29+1*G29+0*H29</f>
        <v>6</v>
      </c>
      <c r="J29" s="42" t="n">
        <f aca="false">SUMIF('Partite Gironi'!$D$2:$D$49,D29,'Partite Gironi'!$K$2:$K$49)+SUMIF('Partite Gironi'!$F$2:$F$49,D29,'Partite Gironi'!$Q$2:$Q$49)</f>
        <v>122</v>
      </c>
      <c r="K29" s="42" t="n">
        <f aca="false">SUMIF('Partite Gironi'!$D$2:$D$49,D29,'Partite Gironi'!$L$2:$L$49)+SUMIF('Partite Gironi'!$F$2:$F$49,D29,'Partite Gironi'!$R$2:$R$49)</f>
        <v>42</v>
      </c>
      <c r="L29" s="42" t="n">
        <f aca="false">SUMIF('Partite Gironi'!$D$2:$D$49,D29,'Partite Gironi'!$M$2:$M$49)+SUMIF('Partite Gironi'!$F$2:$F$49,D29,'Partite Gironi'!$S$2:$S$49)</f>
        <v>80</v>
      </c>
      <c r="M29" s="42" t="n">
        <f aca="false">IF(I29=I26,'Partite Gironi'!Q28,0)</f>
        <v>0</v>
      </c>
      <c r="N29" s="42" t="n">
        <f aca="false">IF(I29=I27,'Partite Gironi'!Q30,0)</f>
        <v>0</v>
      </c>
      <c r="O29" s="42" t="n">
        <f aca="false">IF(I29=I28,'Partite Gironi'!Q31,0)</f>
        <v>0</v>
      </c>
      <c r="P29" s="43" t="n">
        <f aca="false">IF(I29=I26,'Partite Gironi'!S28,0)</f>
        <v>0</v>
      </c>
      <c r="Q29" s="43" t="n">
        <f aca="false">IF(I29=I26,'Partite Gironi'!S30,0)</f>
        <v>0</v>
      </c>
      <c r="R29" s="43" t="n">
        <f aca="false">IF(I29=I28,'Partite Gironi'!S31,0)</f>
        <v>0</v>
      </c>
      <c r="S29" s="79" t="n">
        <f aca="false">I29+(500+P29+Q29+R29)*10^-3+(M29+N29+O29)*10^-6+(500+L29)*10^-9+J29*10^-12</f>
        <v>6.500000580122</v>
      </c>
    </row>
    <row r="31" customFormat="false" ht="14.15" hidden="false" customHeight="false" outlineLevel="0" collapsed="false">
      <c r="A31" s="13" t="s">
        <v>120</v>
      </c>
      <c r="B31" s="13" t="s">
        <v>5</v>
      </c>
      <c r="C31" s="13" t="s">
        <v>6</v>
      </c>
      <c r="D31" s="13" t="s">
        <v>121</v>
      </c>
      <c r="E31" s="13" t="s">
        <v>122</v>
      </c>
      <c r="F31" s="13" t="s">
        <v>123</v>
      </c>
      <c r="G31" s="13" t="s">
        <v>124</v>
      </c>
      <c r="H31" s="13" t="s">
        <v>125</v>
      </c>
      <c r="I31" s="13" t="s">
        <v>126</v>
      </c>
      <c r="J31" s="13" t="s">
        <v>137</v>
      </c>
      <c r="K31" s="13" t="s">
        <v>138</v>
      </c>
      <c r="L31" s="13" t="s">
        <v>139</v>
      </c>
      <c r="M31" s="13"/>
      <c r="N31" s="13"/>
      <c r="O31" s="13"/>
      <c r="P31" s="13"/>
      <c r="Q31" s="13"/>
      <c r="R31" s="13"/>
      <c r="S31" s="13" t="s">
        <v>136</v>
      </c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</row>
    <row r="32" customFormat="false" ht="14.15" hidden="false" customHeight="false" outlineLevel="0" collapsed="false">
      <c r="A32" s="67" t="n">
        <f aca="false">COUNTIF($S$32:$S$35,"&gt;="&amp;S32)</f>
        <v>1</v>
      </c>
      <c r="B32" s="89" t="s">
        <v>42</v>
      </c>
      <c r="C32" s="18" t="n">
        <v>1</v>
      </c>
      <c r="D32" s="20" t="str">
        <f aca="false">IF(FIND($B32,"ABCDEFGH",1)&gt;0,INDEX(Parametri!A$6:D$37,MATCH(1,(Parametri!C$6:C$37=$B32)*(Parametri!D$6:D$37=$C32),0),2)&amp;" ("&amp;INDEX(Parametri!A$6:D$37,MATCH(1,(Parametri!C$6:C$37=$B32)*(Parametri!D$6:D$37=$C32),0),1)&amp;")","DA SISTEMARE")</f>
        <v>Balene (21)</v>
      </c>
      <c r="E32" s="22" t="n">
        <f aca="false">F32+G32+H32</f>
        <v>3</v>
      </c>
      <c r="F32" s="22" t="n">
        <f aca="false">SUMIF('Partite Gironi'!$D$2:$D$49,D32,'Partite Gironi'!$H$2:$H$49)+SUMIF('Partite Gironi'!$F$2:$F$49,D32,'Partite Gironi'!$N$2:$N$49)</f>
        <v>3</v>
      </c>
      <c r="G32" s="22" t="n">
        <f aca="false">SUMIF('Partite Gironi'!$D$2:$D$49,D32,'Partite Gironi'!$I$2:$I$49)+SUMIF('Partite Gironi'!$F$2:$F$49,D32,'Partite Gironi'!$O$2:$O$49)</f>
        <v>0</v>
      </c>
      <c r="H32" s="22" t="n">
        <f aca="false">SUMIF('Partite Gironi'!$D$2:$D$49,D32,'Partite Gironi'!$J$2:$J$49)+SUMIF('Partite Gironi'!$F$2:$F$49,D32,'Partite Gironi'!$P$2:$P$49)</f>
        <v>0</v>
      </c>
      <c r="I32" s="22" t="n">
        <f aca="false">2*F32+1*G32+0*H32</f>
        <v>6</v>
      </c>
      <c r="J32" s="22" t="n">
        <f aca="false">SUMIF('Partite Gironi'!$D$2:$D$49,D32,'Partite Gironi'!$K$2:$K$49)+SUMIF('Partite Gironi'!$F$2:$F$49,D32,'Partite Gironi'!$Q$2:$Q$49)</f>
        <v>149</v>
      </c>
      <c r="K32" s="22" t="n">
        <f aca="false">SUMIF('Partite Gironi'!$D$2:$D$49,D32,'Partite Gironi'!$L$2:$L$49)+SUMIF('Partite Gironi'!$F$2:$F$49,D32,'Partite Gironi'!$R$2:$R$49)</f>
        <v>88</v>
      </c>
      <c r="L32" s="22" t="n">
        <f aca="false">SUMIF('Partite Gironi'!$D$2:$D$49,D32,'Partite Gironi'!$M$2:$M$49)+SUMIF('Partite Gironi'!$F$2:$F$49,D32,'Partite Gironi'!$S$2:$S$49)</f>
        <v>61</v>
      </c>
      <c r="M32" s="22" t="n">
        <f aca="false">IF(I32=I33,'Partite Gironi'!K32,0)</f>
        <v>0</v>
      </c>
      <c r="N32" s="22" t="n">
        <f aca="false">IF(I32=I34,'Partite Gironi'!K33,0)</f>
        <v>0</v>
      </c>
      <c r="O32" s="22" t="n">
        <f aca="false">IF(I32=I35,'Partite Gironi'!K34,0)</f>
        <v>0</v>
      </c>
      <c r="P32" s="23" t="n">
        <f aca="false">IF(I32=I33,'Partite Gironi'!M32,0)</f>
        <v>0</v>
      </c>
      <c r="Q32" s="23" t="n">
        <f aca="false">IF(I32=I34,'Partite Gironi'!M33,0)</f>
        <v>0</v>
      </c>
      <c r="R32" s="23" t="n">
        <f aca="false">IF(I32=I35,'Partite Gironi'!M34,0)</f>
        <v>0</v>
      </c>
      <c r="S32" s="69" t="n">
        <f aca="false">I32+(500+P32+Q32+R32)*10^-3+(M32+N32+O32)*10^-6+(500+L32)*10^-9+J32*10^-12</f>
        <v>6.500000561149</v>
      </c>
    </row>
    <row r="33" customFormat="false" ht="14.15" hidden="false" customHeight="false" outlineLevel="0" collapsed="false">
      <c r="A33" s="70" t="n">
        <f aca="false">COUNTIF($S$32:$S$35,"&gt;="&amp;S33)</f>
        <v>2</v>
      </c>
      <c r="B33" s="90" t="s">
        <v>42</v>
      </c>
      <c r="C33" s="28" t="n">
        <v>2</v>
      </c>
      <c r="D33" s="30" t="str">
        <f aca="false">IF(FIND($B33,"ABCDEFGH",1)&gt;0,INDEX(Parametri!A$6:D$37,MATCH(1,(Parametri!C$6:C$37=$B33)*(Parametri!D$6:D$37=$C33),0),2)&amp;" ("&amp;INDEX(Parametri!A$6:D$37,MATCH(1,(Parametri!C$6:C$37=$B33)*(Parametri!D$6:D$37=$C33),0),1)&amp;")","DA SISTEMARE")</f>
        <v>Gabbiani (22)</v>
      </c>
      <c r="E33" s="32" t="n">
        <f aca="false">F33+G33+H33</f>
        <v>3</v>
      </c>
      <c r="F33" s="32" t="n">
        <f aca="false">SUMIF('Partite Gironi'!$D$2:$D$49,D33,'Partite Gironi'!$H$2:$H$49)+SUMIF('Partite Gironi'!$F$2:$F$49,D33,'Partite Gironi'!$N$2:$N$49)</f>
        <v>2</v>
      </c>
      <c r="G33" s="32" t="n">
        <f aca="false">SUMIF('Partite Gironi'!$D$2:$D$49,D33,'Partite Gironi'!$I$2:$I$49)+SUMIF('Partite Gironi'!$F$2:$F$49,D33,'Partite Gironi'!$O$2:$O$49)</f>
        <v>1</v>
      </c>
      <c r="H33" s="32" t="n">
        <f aca="false">SUMIF('Partite Gironi'!$D$2:$D$49,D33,'Partite Gironi'!$J$2:$J$49)+SUMIF('Partite Gironi'!$F$2:$F$49,D33,'Partite Gironi'!$P$2:$P$49)</f>
        <v>0</v>
      </c>
      <c r="I33" s="32" t="n">
        <f aca="false">2*F33+1*G33+0*H33</f>
        <v>5</v>
      </c>
      <c r="J33" s="32" t="n">
        <f aca="false">SUMIF('Partite Gironi'!$D$2:$D$49,D33,'Partite Gironi'!$K$2:$K$49)+SUMIF('Partite Gironi'!$F$2:$F$49,D33,'Partite Gironi'!$Q$2:$Q$49)</f>
        <v>176</v>
      </c>
      <c r="K33" s="32" t="n">
        <f aca="false">SUMIF('Partite Gironi'!$D$2:$D$49,D33,'Partite Gironi'!$L$2:$L$49)+SUMIF('Partite Gironi'!$F$2:$F$49,D33,'Partite Gironi'!$R$2:$R$49)</f>
        <v>134</v>
      </c>
      <c r="L33" s="32" t="n">
        <f aca="false">SUMIF('Partite Gironi'!$D$2:$D$49,D33,'Partite Gironi'!$M$2:$M$49)+SUMIF('Partite Gironi'!$F$2:$F$49,D33,'Partite Gironi'!$S$2:$S$49)</f>
        <v>42</v>
      </c>
      <c r="M33" s="32" t="n">
        <f aca="false">IF(I33=I34,'Partite Gironi'!K35,0)</f>
        <v>0</v>
      </c>
      <c r="N33" s="32" t="n">
        <f aca="false">IF(I33=I35,'Partite Gironi'!K36,0)</f>
        <v>0</v>
      </c>
      <c r="O33" s="32" t="n">
        <f aca="false">IF(I33=I32,'Partite Gironi'!Q32,0)</f>
        <v>0</v>
      </c>
      <c r="P33" s="33" t="n">
        <f aca="false">IF(F33=F34,'Partite Gironi'!M35)</f>
        <v>0</v>
      </c>
      <c r="Q33" s="33" t="n">
        <f aca="false">IF(I33=I35,'Partite Gironi'!M36,0)</f>
        <v>0</v>
      </c>
      <c r="R33" s="33" t="n">
        <f aca="false">IF(I33=I32,'Partite Gironi'!S32,0)</f>
        <v>0</v>
      </c>
      <c r="S33" s="77" t="n">
        <f aca="false">I33+(500+P33+Q33+R33)*10^-3+(M33+N33+O33)*10^-6+(500+L33)*10^-9+J33*10^-12</f>
        <v>5.500000542176</v>
      </c>
    </row>
    <row r="34" customFormat="false" ht="14.15" hidden="false" customHeight="false" outlineLevel="0" collapsed="false">
      <c r="A34" s="70" t="n">
        <f aca="false">COUNTIF($S$32:$S$35,"&gt;="&amp;S34)</f>
        <v>3</v>
      </c>
      <c r="B34" s="90" t="s">
        <v>42</v>
      </c>
      <c r="C34" s="28" t="n">
        <v>3</v>
      </c>
      <c r="D34" s="30" t="str">
        <f aca="false">IF(FIND($B34,"ABCDEFGH",1)&gt;0,INDEX(Parametri!A$6:D$37,MATCH(1,(Parametri!C$6:C$37=$B34)*(Parametri!D$6:D$37=$C34),0),2)&amp;" ("&amp;INDEX(Parametri!A$6:D$37,MATCH(1,(Parametri!C$6:C$37=$B34)*(Parametri!D$6:D$37=$C34),0),1)&amp;")","DA SISTEMARE")</f>
        <v>Delfini (23)</v>
      </c>
      <c r="E34" s="32" t="n">
        <f aca="false">F34+G34+H34</f>
        <v>3</v>
      </c>
      <c r="F34" s="32" t="n">
        <f aca="false">SUMIF('Partite Gironi'!$D$2:$D$49,D34,'Partite Gironi'!$H$2:$H$49)+SUMIF('Partite Gironi'!$F$2:$F$49,D34,'Partite Gironi'!$N$2:$N$49)</f>
        <v>1</v>
      </c>
      <c r="G34" s="32" t="n">
        <f aca="false">SUMIF('Partite Gironi'!$D$2:$D$49,D34,'Partite Gironi'!$I$2:$I$49)+SUMIF('Partite Gironi'!$F$2:$F$49,D34,'Partite Gironi'!$O$2:$O$49)</f>
        <v>2</v>
      </c>
      <c r="H34" s="32" t="n">
        <f aca="false">SUMIF('Partite Gironi'!$D$2:$D$49,D34,'Partite Gironi'!$J$2:$J$49)+SUMIF('Partite Gironi'!$F$2:$F$49,D34,'Partite Gironi'!$P$2:$P$49)</f>
        <v>0</v>
      </c>
      <c r="I34" s="32" t="n">
        <f aca="false">2*F34+1*G34+0*H34</f>
        <v>4</v>
      </c>
      <c r="J34" s="32" t="n">
        <f aca="false">SUMIF('Partite Gironi'!$D$2:$D$49,D34,'Partite Gironi'!$K$2:$K$49)+SUMIF('Partite Gironi'!$F$2:$F$49,D34,'Partite Gironi'!$Q$2:$Q$49)</f>
        <v>134</v>
      </c>
      <c r="K34" s="32" t="n">
        <f aca="false">SUMIF('Partite Gironi'!$D$2:$D$49,D34,'Partite Gironi'!$L$2:$L$49)+SUMIF('Partite Gironi'!$F$2:$F$49,D34,'Partite Gironi'!$R$2:$R$49)</f>
        <v>204</v>
      </c>
      <c r="L34" s="32" t="n">
        <f aca="false">SUMIF('Partite Gironi'!$D$2:$D$49,D34,'Partite Gironi'!$M$2:$M$49)+SUMIF('Partite Gironi'!$F$2:$F$49,D34,'Partite Gironi'!$S$2:$S$49)</f>
        <v>-70</v>
      </c>
      <c r="M34" s="32" t="n">
        <f aca="false">IF(I34=I35,'Partite Gironi'!K37,0)</f>
        <v>0</v>
      </c>
      <c r="N34" s="32" t="n">
        <f aca="false">IF(I34=I32,'Partite Gironi'!Q33,0)</f>
        <v>0</v>
      </c>
      <c r="O34" s="32" t="n">
        <f aca="false">IF(I34=I33,'Partite Gironi'!Q35,0)</f>
        <v>0</v>
      </c>
      <c r="P34" s="33" t="n">
        <f aca="false">IF(I34=I35,'Partite Gironi'!M37,0)</f>
        <v>0</v>
      </c>
      <c r="Q34" s="33" t="n">
        <f aca="false">IF(D34=D32,'Partite Gironi'!S33,0)</f>
        <v>0</v>
      </c>
      <c r="R34" s="33" t="n">
        <f aca="false">IF(I34=I33,'Partite Gironi'!S35,0)</f>
        <v>0</v>
      </c>
      <c r="S34" s="77" t="n">
        <f aca="false">I34+(500+P34+Q34+R34)*10^-3+(M34+N34+O34)*10^-6+(500+L34)*10^-9+J34*10^-12</f>
        <v>4.500000430134</v>
      </c>
    </row>
    <row r="35" customFormat="false" ht="14.15" hidden="false" customHeight="false" outlineLevel="0" collapsed="false">
      <c r="A35" s="72" t="n">
        <f aca="false">COUNTIF($S$32:$S$35,"&gt;="&amp;S35)</f>
        <v>4</v>
      </c>
      <c r="B35" s="91" t="s">
        <v>42</v>
      </c>
      <c r="C35" s="38" t="n">
        <v>4</v>
      </c>
      <c r="D35" s="40" t="str">
        <f aca="false">IF(FIND($B35,"ABCDEFGH",1)&gt;0,INDEX(Parametri!A$6:D$37,MATCH(1,(Parametri!C$6:C$37=$B35)*(Parametri!D$6:D$37=$C35),0),2)&amp;" ("&amp;INDEX(Parametri!A$6:D$37,MATCH(1,(Parametri!C$6:C$37=$B35)*(Parametri!D$6:D$37=$C35),0),1)&amp;")","DA SISTEMARE")</f>
        <v>Fenicotteri (24)</v>
      </c>
      <c r="E35" s="42" t="n">
        <f aca="false">F35+G35+H35</f>
        <v>3</v>
      </c>
      <c r="F35" s="42" t="n">
        <f aca="false">SUMIF('Partite Gironi'!$D$2:$D$49,D35,'Partite Gironi'!$H$2:$H$49)+SUMIF('Partite Gironi'!$F$2:$F$49,D35,'Partite Gironi'!$N$2:$N$49)</f>
        <v>0</v>
      </c>
      <c r="G35" s="42" t="n">
        <f aca="false">SUMIF('Partite Gironi'!$D$2:$D$49,D35,'Partite Gironi'!$I$2:$I$49)+SUMIF('Partite Gironi'!$F$2:$F$49,D35,'Partite Gironi'!$O$2:$O$49)</f>
        <v>3</v>
      </c>
      <c r="H35" s="42" t="n">
        <f aca="false">SUMIF('Partite Gironi'!$D$2:$D$49,D35,'Partite Gironi'!$J$2:$J$49)+SUMIF('Partite Gironi'!$F$2:$F$49,D35,'Partite Gironi'!$P$2:$P$49)</f>
        <v>0</v>
      </c>
      <c r="I35" s="42" t="n">
        <f aca="false">2*F35+1*G35+0*H35</f>
        <v>3</v>
      </c>
      <c r="J35" s="42" t="n">
        <f aca="false">SUMIF('Partite Gironi'!$D$2:$D$49,D35,'Partite Gironi'!$K$2:$K$49)+SUMIF('Partite Gironi'!$F$2:$F$49,D35,'Partite Gironi'!$Q$2:$Q$49)</f>
        <v>104</v>
      </c>
      <c r="K35" s="42" t="n">
        <f aca="false">SUMIF('Partite Gironi'!$D$2:$D$49,D35,'Partite Gironi'!$L$2:$L$49)+SUMIF('Partite Gironi'!$F$2:$F$49,D35,'Partite Gironi'!$R$2:$R$49)</f>
        <v>137</v>
      </c>
      <c r="L35" s="42" t="n">
        <f aca="false">SUMIF('Partite Gironi'!$D$2:$D$49,D35,'Partite Gironi'!$M$2:$M$49)+SUMIF('Partite Gironi'!$F$2:$F$49,D35,'Partite Gironi'!$S$2:$S$49)</f>
        <v>-33</v>
      </c>
      <c r="M35" s="42" t="n">
        <f aca="false">IF(I35=I32,'Partite Gironi'!Q34,0)</f>
        <v>0</v>
      </c>
      <c r="N35" s="42" t="n">
        <f aca="false">IF(I35=I33,'Partite Gironi'!Q36,0)</f>
        <v>0</v>
      </c>
      <c r="O35" s="42" t="n">
        <f aca="false">IF(I35=I34,'Partite Gironi'!Q37,0)</f>
        <v>0</v>
      </c>
      <c r="P35" s="43" t="n">
        <f aca="false">IF(I35=I32,'Partite Gironi'!S34,0)</f>
        <v>0</v>
      </c>
      <c r="Q35" s="43" t="n">
        <f aca="false">IF(I35=I32,'Partite Gironi'!S36,0)</f>
        <v>0</v>
      </c>
      <c r="R35" s="43" t="n">
        <f aca="false">IF(I35=I34,'Partite Gironi'!S37,0)</f>
        <v>0</v>
      </c>
      <c r="S35" s="79" t="n">
        <f aca="false">I35+(500+P35+Q35+R35)*10^-3+(M35+N35+O35)*10^-6+(500+L35)*10^-9+J35*10^-12</f>
        <v>3.500000467104</v>
      </c>
    </row>
    <row r="37" customFormat="false" ht="14.15" hidden="false" customHeight="false" outlineLevel="0" collapsed="false">
      <c r="A37" s="13" t="s">
        <v>120</v>
      </c>
      <c r="B37" s="13" t="s">
        <v>5</v>
      </c>
      <c r="C37" s="13" t="s">
        <v>6</v>
      </c>
      <c r="D37" s="13" t="s">
        <v>121</v>
      </c>
      <c r="E37" s="13" t="s">
        <v>122</v>
      </c>
      <c r="F37" s="13" t="s">
        <v>123</v>
      </c>
      <c r="G37" s="13" t="s">
        <v>124</v>
      </c>
      <c r="H37" s="13" t="s">
        <v>125</v>
      </c>
      <c r="I37" s="13" t="s">
        <v>126</v>
      </c>
      <c r="J37" s="13" t="s">
        <v>137</v>
      </c>
      <c r="K37" s="13" t="s">
        <v>138</v>
      </c>
      <c r="L37" s="13" t="s">
        <v>139</v>
      </c>
      <c r="M37" s="13"/>
      <c r="N37" s="13"/>
      <c r="O37" s="13"/>
      <c r="P37" s="13"/>
      <c r="Q37" s="13"/>
      <c r="R37" s="13"/>
      <c r="S37" s="13" t="s">
        <v>136</v>
      </c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</row>
    <row r="38" customFormat="false" ht="14.15" hidden="false" customHeight="false" outlineLevel="0" collapsed="false">
      <c r="A38" s="67" t="n">
        <f aca="false">COUNTIF($S$38:$S$41,"&gt;="&amp;S38)</f>
        <v>1</v>
      </c>
      <c r="B38" s="92" t="s">
        <v>47</v>
      </c>
      <c r="C38" s="18" t="n">
        <v>1</v>
      </c>
      <c r="D38" s="20" t="str">
        <f aca="false">IF(FIND($B38,"ABCDEFGH",1)&gt;0,INDEX(Parametri!A$6:D$37,MATCH(1,(Parametri!C$6:C$37=$B38)*(Parametri!D$6:D$37=$C38),0),2)&amp;" ("&amp;INDEX(Parametri!A$6:D$37,MATCH(1,(Parametri!C$6:C$37=$B38)*(Parametri!D$6:D$37=$C38),0),1)&amp;")","DA SISTEMARE")</f>
        <v>Istrici (25)</v>
      </c>
      <c r="E38" s="22" t="n">
        <f aca="false">F38+G38+H38</f>
        <v>3</v>
      </c>
      <c r="F38" s="22" t="n">
        <f aca="false">SUMIF('Partite Gironi'!$D$2:$D$49,D38,'Partite Gironi'!$H$2:$H$49)+SUMIF('Partite Gironi'!$F$2:$F$49,D38,'Partite Gironi'!$N$2:$N$49)</f>
        <v>3</v>
      </c>
      <c r="G38" s="22" t="n">
        <f aca="false">SUMIF('Partite Gironi'!$D$2:$D$49,D38,'Partite Gironi'!$I$2:$I$49)+SUMIF('Partite Gironi'!$F$2:$F$49,D38,'Partite Gironi'!$O$2:$O$49)</f>
        <v>0</v>
      </c>
      <c r="H38" s="22" t="n">
        <f aca="false">SUMIF('Partite Gironi'!$D$2:$D$49,D38,'Partite Gironi'!$J$2:$J$49)+SUMIF('Partite Gironi'!$F$2:$F$49,D38,'Partite Gironi'!$P$2:$P$49)</f>
        <v>0</v>
      </c>
      <c r="I38" s="22" t="n">
        <f aca="false">2*F38+1*G38+0*H38</f>
        <v>6</v>
      </c>
      <c r="J38" s="22" t="n">
        <f aca="false">SUMIF('Partite Gironi'!$D$2:$D$49,D38,'Partite Gironi'!$K$2:$K$49)+SUMIF('Partite Gironi'!$F$2:$F$49,D38,'Partite Gironi'!$Q$2:$Q$49)</f>
        <v>137</v>
      </c>
      <c r="K38" s="22" t="n">
        <f aca="false">SUMIF('Partite Gironi'!$D$2:$D$49,D38,'Partite Gironi'!$L$2:$L$49)+SUMIF('Partite Gironi'!$F$2:$F$49,D38,'Partite Gironi'!$R$2:$R$49)</f>
        <v>122</v>
      </c>
      <c r="L38" s="22" t="n">
        <f aca="false">SUMIF('Partite Gironi'!$D$2:$D$49,D38,'Partite Gironi'!$M$2:$M$49)+SUMIF('Partite Gironi'!$F$2:$F$49,D38,'Partite Gironi'!$S$2:$S$49)</f>
        <v>15</v>
      </c>
      <c r="M38" s="22" t="n">
        <f aca="false">IF(I38=I39,'Partite Gironi'!K38,0)</f>
        <v>0</v>
      </c>
      <c r="N38" s="22" t="n">
        <f aca="false">IF(I38=I40,'Partite Gironi'!K39,0)</f>
        <v>0</v>
      </c>
      <c r="O38" s="22" t="n">
        <f aca="false">IF(I38=I41,'Partite Gironi'!K40,0)</f>
        <v>0</v>
      </c>
      <c r="P38" s="23" t="n">
        <f aca="false">IF(I38=I39,'Partite Gironi'!M38,0)</f>
        <v>0</v>
      </c>
      <c r="Q38" s="23" t="n">
        <f aca="false">IF(I38=I40,'Partite Gironi'!M39,0)</f>
        <v>0</v>
      </c>
      <c r="R38" s="23" t="n">
        <f aca="false">IF(I38=I41,'Partite Gironi'!M40,0)</f>
        <v>0</v>
      </c>
      <c r="S38" s="69" t="n">
        <f aca="false">I38+(500+P38+Q38+R38)*10^-3+(M38+N38+O38)*10^-6+(500+L38)*10^-9+J38*10^-12</f>
        <v>6.500000515137</v>
      </c>
    </row>
    <row r="39" customFormat="false" ht="14.15" hidden="false" customHeight="false" outlineLevel="0" collapsed="false">
      <c r="A39" s="70" t="n">
        <f aca="false">COUNTIF($S$38:$S$41,"&gt;="&amp;S39)</f>
        <v>4</v>
      </c>
      <c r="B39" s="93" t="s">
        <v>47</v>
      </c>
      <c r="C39" s="28" t="n">
        <v>2</v>
      </c>
      <c r="D39" s="30" t="str">
        <f aca="false">IF(FIND($B39,"ABCDEFGH",1)&gt;0,INDEX(Parametri!A$6:D$37,MATCH(1,(Parametri!C$6:C$37=$B39)*(Parametri!D$6:D$37=$C39),0),2)&amp;" ("&amp;INDEX(Parametri!A$6:D$37,MATCH(1,(Parametri!C$6:C$37=$B39)*(Parametri!D$6:D$37=$C39),0),1)&amp;")","DA SISTEMARE")</f>
        <v>Gorilla (26)</v>
      </c>
      <c r="E39" s="32" t="n">
        <f aca="false">F39+G39+H39</f>
        <v>3</v>
      </c>
      <c r="F39" s="32" t="n">
        <f aca="false">SUMIF('Partite Gironi'!$D$2:$D$49,D39,'Partite Gironi'!$H$2:$H$49)+SUMIF('Partite Gironi'!$F$2:$F$49,D39,'Partite Gironi'!$N$2:$N$49)</f>
        <v>0</v>
      </c>
      <c r="G39" s="32" t="n">
        <f aca="false">SUMIF('Partite Gironi'!$D$2:$D$49,D39,'Partite Gironi'!$I$2:$I$49)+SUMIF('Partite Gironi'!$F$2:$F$49,D39,'Partite Gironi'!$O$2:$O$49)</f>
        <v>3</v>
      </c>
      <c r="H39" s="32" t="n">
        <f aca="false">SUMIF('Partite Gironi'!$D$2:$D$49,D39,'Partite Gironi'!$J$2:$J$49)+SUMIF('Partite Gironi'!$F$2:$F$49,D39,'Partite Gironi'!$P$2:$P$49)</f>
        <v>0</v>
      </c>
      <c r="I39" s="32" t="n">
        <f aca="false">2*F39+1*G39+0*H39</f>
        <v>3</v>
      </c>
      <c r="J39" s="32" t="n">
        <f aca="false">SUMIF('Partite Gironi'!$D$2:$D$49,D39,'Partite Gironi'!$K$2:$K$49)+SUMIF('Partite Gironi'!$F$2:$F$49,D39,'Partite Gironi'!$Q$2:$Q$49)</f>
        <v>161</v>
      </c>
      <c r="K39" s="32" t="n">
        <f aca="false">SUMIF('Partite Gironi'!$D$2:$D$49,D39,'Partite Gironi'!$L$2:$L$49)+SUMIF('Partite Gironi'!$F$2:$F$49,D39,'Partite Gironi'!$R$2:$R$49)</f>
        <v>179</v>
      </c>
      <c r="L39" s="32" t="n">
        <f aca="false">SUMIF('Partite Gironi'!$D$2:$D$49,D39,'Partite Gironi'!$M$2:$M$49)+SUMIF('Partite Gironi'!$F$2:$F$49,D39,'Partite Gironi'!$S$2:$S$49)</f>
        <v>-18</v>
      </c>
      <c r="M39" s="32" t="n">
        <f aca="false">IF(I39=I40,'Partite Gironi'!K41,0)</f>
        <v>0</v>
      </c>
      <c r="N39" s="32" t="n">
        <f aca="false">IF(I39=I41,'Partite Gironi'!K42,0)</f>
        <v>0</v>
      </c>
      <c r="O39" s="32" t="n">
        <f aca="false">IF(I39=I38,'Partite Gironi'!Q38,0)</f>
        <v>0</v>
      </c>
      <c r="P39" s="33" t="n">
        <f aca="false">IF(F39=F40,'Partite Gironi'!M41)</f>
        <v>0</v>
      </c>
      <c r="Q39" s="33" t="n">
        <f aca="false">IF(I39=I41,'Partite Gironi'!M42,0)</f>
        <v>0</v>
      </c>
      <c r="R39" s="33" t="n">
        <f aca="false">IF(I39=I38,'Partite Gironi'!S38,0)</f>
        <v>0</v>
      </c>
      <c r="S39" s="77" t="n">
        <f aca="false">I39+(500+P39+Q39+R39)*10^-3+(M39+N39+O39)*10^-6+(500+L39)*10^-9+J39*10^-12</f>
        <v>3.500000482161</v>
      </c>
    </row>
    <row r="40" customFormat="false" ht="14.15" hidden="false" customHeight="false" outlineLevel="0" collapsed="false">
      <c r="A40" s="70" t="n">
        <f aca="false">COUNTIF($S$38:$S$41,"&gt;="&amp;S40)</f>
        <v>3</v>
      </c>
      <c r="B40" s="93" t="s">
        <v>47</v>
      </c>
      <c r="C40" s="28" t="n">
        <v>3</v>
      </c>
      <c r="D40" s="30" t="str">
        <f aca="false">IF(FIND($B40,"ABCDEFGH",1)&gt;0,INDEX(Parametri!A$6:D$37,MATCH(1,(Parametri!C$6:C$37=$B40)*(Parametri!D$6:D$37=$C40),0),2)&amp;" ("&amp;INDEX(Parametri!A$6:D$37,MATCH(1,(Parametri!C$6:C$37=$B40)*(Parametri!D$6:D$37=$C40),0),1)&amp;")","DA SISTEMARE")</f>
        <v>Muli (27)</v>
      </c>
      <c r="E40" s="32" t="n">
        <f aca="false">F40+G40+H40</f>
        <v>3</v>
      </c>
      <c r="F40" s="32" t="n">
        <f aca="false">SUMIF('Partite Gironi'!$D$2:$D$49,D40,'Partite Gironi'!$H$2:$H$49)+SUMIF('Partite Gironi'!$F$2:$F$49,D40,'Partite Gironi'!$N$2:$N$49)</f>
        <v>1</v>
      </c>
      <c r="G40" s="32" t="n">
        <f aca="false">SUMIF('Partite Gironi'!$D$2:$D$49,D40,'Partite Gironi'!$I$2:$I$49)+SUMIF('Partite Gironi'!$F$2:$F$49,D40,'Partite Gironi'!$O$2:$O$49)</f>
        <v>2</v>
      </c>
      <c r="H40" s="32" t="n">
        <f aca="false">SUMIF('Partite Gironi'!$D$2:$D$49,D40,'Partite Gironi'!$J$2:$J$49)+SUMIF('Partite Gironi'!$F$2:$F$49,D40,'Partite Gironi'!$P$2:$P$49)</f>
        <v>0</v>
      </c>
      <c r="I40" s="32" t="n">
        <f aca="false">2*F40+1*G40+0*H40</f>
        <v>4</v>
      </c>
      <c r="J40" s="32" t="n">
        <f aca="false">SUMIF('Partite Gironi'!$D$2:$D$49,D40,'Partite Gironi'!$K$2:$K$49)+SUMIF('Partite Gironi'!$F$2:$F$49,D40,'Partite Gironi'!$Q$2:$Q$49)</f>
        <v>143</v>
      </c>
      <c r="K40" s="32" t="n">
        <f aca="false">SUMIF('Partite Gironi'!$D$2:$D$49,D40,'Partite Gironi'!$L$2:$L$49)+SUMIF('Partite Gironi'!$F$2:$F$49,D40,'Partite Gironi'!$R$2:$R$49)</f>
        <v>192</v>
      </c>
      <c r="L40" s="32" t="n">
        <f aca="false">SUMIF('Partite Gironi'!$D$2:$D$49,D40,'Partite Gironi'!$M$2:$M$49)+SUMIF('Partite Gironi'!$F$2:$F$49,D40,'Partite Gironi'!$S$2:$S$49)</f>
        <v>-49</v>
      </c>
      <c r="M40" s="32" t="n">
        <f aca="false">IF(I40=I41,'Partite Gironi'!K43,0)</f>
        <v>0</v>
      </c>
      <c r="N40" s="32" t="n">
        <f aca="false">IF(I40=I38,'Partite Gironi'!Q39,0)</f>
        <v>0</v>
      </c>
      <c r="O40" s="32" t="n">
        <f aca="false">IF(I40=I39,'Partite Gironi'!Q41,0)</f>
        <v>0</v>
      </c>
      <c r="P40" s="33" t="n">
        <f aca="false">IF(I40=I41,'Partite Gironi'!M43,0)</f>
        <v>0</v>
      </c>
      <c r="Q40" s="33" t="n">
        <f aca="false">IF(D40=D38,'Partite Gironi'!S39,0)</f>
        <v>0</v>
      </c>
      <c r="R40" s="33" t="n">
        <f aca="false">IF(I40=I39,'Partite Gironi'!S41,0)</f>
        <v>0</v>
      </c>
      <c r="S40" s="77" t="n">
        <f aca="false">I40+(500+P40+Q40+R40)*10^-3+(M40+N40+O40)*10^-6+(500+L40)*10^-9+J40*10^-12</f>
        <v>4.500000451143</v>
      </c>
    </row>
    <row r="41" customFormat="false" ht="14.15" hidden="false" customHeight="false" outlineLevel="0" collapsed="false">
      <c r="A41" s="72" t="n">
        <f aca="false">COUNTIF($S$38:$S$41,"&gt;="&amp;S41)</f>
        <v>2</v>
      </c>
      <c r="B41" s="94" t="s">
        <v>47</v>
      </c>
      <c r="C41" s="38" t="n">
        <v>4</v>
      </c>
      <c r="D41" s="40" t="str">
        <f aca="false">IF(FIND($B41,"ABCDEFGH",1)&gt;0,INDEX(Parametri!A$6:D$37,MATCH(1,(Parametri!C$6:C$37=$B41)*(Parametri!D$6:D$37=$C41),0),2)&amp;" ("&amp;INDEX(Parametri!A$6:D$37,MATCH(1,(Parametri!C$6:C$37=$B41)*(Parametri!D$6:D$37=$C41),0),1)&amp;")","DA SISTEMARE")</f>
        <v>Orche (28)</v>
      </c>
      <c r="E41" s="42" t="n">
        <f aca="false">F41+G41+H41</f>
        <v>3</v>
      </c>
      <c r="F41" s="42" t="n">
        <f aca="false">SUMIF('Partite Gironi'!$D$2:$D$49,D41,'Partite Gironi'!$H$2:$H$49)+SUMIF('Partite Gironi'!$F$2:$F$49,D41,'Partite Gironi'!$N$2:$N$49)</f>
        <v>2</v>
      </c>
      <c r="G41" s="42" t="n">
        <f aca="false">SUMIF('Partite Gironi'!$D$2:$D$49,D41,'Partite Gironi'!$I$2:$I$49)+SUMIF('Partite Gironi'!$F$2:$F$49,D41,'Partite Gironi'!$O$2:$O$49)</f>
        <v>1</v>
      </c>
      <c r="H41" s="42" t="n">
        <f aca="false">SUMIF('Partite Gironi'!$D$2:$D$49,D41,'Partite Gironi'!$J$2:$J$49)+SUMIF('Partite Gironi'!$F$2:$F$49,D41,'Partite Gironi'!$P$2:$P$49)</f>
        <v>0</v>
      </c>
      <c r="I41" s="42" t="n">
        <f aca="false">2*F41+1*G41+0*H41</f>
        <v>5</v>
      </c>
      <c r="J41" s="42" t="n">
        <f aca="false">SUMIF('Partite Gironi'!$D$2:$D$49,D41,'Partite Gironi'!$K$2:$K$49)+SUMIF('Partite Gironi'!$F$2:$F$49,D41,'Partite Gironi'!$Q$2:$Q$49)</f>
        <v>183</v>
      </c>
      <c r="K41" s="42" t="n">
        <f aca="false">SUMIF('Partite Gironi'!$D$2:$D$49,D41,'Partite Gironi'!$L$2:$L$49)+SUMIF('Partite Gironi'!$F$2:$F$49,D41,'Partite Gironi'!$R$2:$R$49)</f>
        <v>131</v>
      </c>
      <c r="L41" s="42" t="n">
        <f aca="false">SUMIF('Partite Gironi'!$D$2:$D$49,D41,'Partite Gironi'!$M$2:$M$49)+SUMIF('Partite Gironi'!$F$2:$F$49,D41,'Partite Gironi'!$S$2:$S$49)</f>
        <v>52</v>
      </c>
      <c r="M41" s="42" t="n">
        <f aca="false">IF(I41=I38,'Partite Gironi'!Q40,0)</f>
        <v>0</v>
      </c>
      <c r="N41" s="42" t="n">
        <f aca="false">IF(I41=I39,'Partite Gironi'!Q42,0)</f>
        <v>0</v>
      </c>
      <c r="O41" s="42" t="n">
        <f aca="false">IF(I41=I40,'Partite Gironi'!Q43,0)</f>
        <v>0</v>
      </c>
      <c r="P41" s="43" t="n">
        <f aca="false">IF(I41=I38,'Partite Gironi'!S40,0)</f>
        <v>0</v>
      </c>
      <c r="Q41" s="43" t="n">
        <f aca="false">IF(I41=I38,'Partite Gironi'!S42,0)</f>
        <v>0</v>
      </c>
      <c r="R41" s="43" t="n">
        <f aca="false">IF(I41=I40,'Partite Gironi'!S43,0)</f>
        <v>0</v>
      </c>
      <c r="S41" s="79" t="n">
        <f aca="false">I41+(500+P41+Q41+R41)*10^-3+(M41+N41+O41)*10^-6+(500+L41)*10^-9+J41*10^-12</f>
        <v>5.500000552183</v>
      </c>
    </row>
    <row r="43" customFormat="false" ht="14.15" hidden="false" customHeight="false" outlineLevel="0" collapsed="false">
      <c r="A43" s="13" t="s">
        <v>120</v>
      </c>
      <c r="B43" s="13" t="s">
        <v>5</v>
      </c>
      <c r="C43" s="13" t="s">
        <v>6</v>
      </c>
      <c r="D43" s="13" t="s">
        <v>121</v>
      </c>
      <c r="E43" s="13" t="s">
        <v>122</v>
      </c>
      <c r="F43" s="13" t="s">
        <v>123</v>
      </c>
      <c r="G43" s="13" t="s">
        <v>124</v>
      </c>
      <c r="H43" s="13" t="s">
        <v>125</v>
      </c>
      <c r="I43" s="13" t="s">
        <v>126</v>
      </c>
      <c r="J43" s="13" t="s">
        <v>137</v>
      </c>
      <c r="K43" s="13" t="s">
        <v>138</v>
      </c>
      <c r="L43" s="13" t="s">
        <v>139</v>
      </c>
      <c r="M43" s="13"/>
      <c r="N43" s="13"/>
      <c r="O43" s="13"/>
      <c r="P43" s="13"/>
      <c r="Q43" s="13"/>
      <c r="R43" s="13"/>
      <c r="S43" s="13" t="s">
        <v>136</v>
      </c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</row>
    <row r="44" customFormat="false" ht="14.15" hidden="false" customHeight="false" outlineLevel="0" collapsed="false">
      <c r="A44" s="67" t="n">
        <f aca="false">COUNTIF($S$44:$S$47,"&gt;="&amp;S44)</f>
        <v>2</v>
      </c>
      <c r="B44" s="95" t="s">
        <v>52</v>
      </c>
      <c r="C44" s="18" t="n">
        <v>1</v>
      </c>
      <c r="D44" s="20" t="str">
        <f aca="false">IF(FIND($B44,"ABCDEFGH",1)&gt;0,INDEX(Parametri!A$6:D$37,MATCH(1,(Parametri!C$6:C$37=$B44)*(Parametri!D$6:D$37=$C44),0),2)&amp;" ("&amp;INDEX(Parametri!A$6:D$37,MATCH(1,(Parametri!C$6:C$37=$B44)*(Parametri!D$6:D$37=$C44),0),1)&amp;")","DA SISTEMARE")</f>
        <v>Piranha (29)</v>
      </c>
      <c r="E44" s="22" t="n">
        <f aca="false">F44+G44+H44</f>
        <v>3</v>
      </c>
      <c r="F44" s="22" t="n">
        <f aca="false">SUMIF('Partite Gironi'!$D$2:$D$49,D44,'Partite Gironi'!$H$2:$H$49)+SUMIF('Partite Gironi'!$F$2:$F$49,D44,'Partite Gironi'!$N$2:$N$49)</f>
        <v>2</v>
      </c>
      <c r="G44" s="22" t="n">
        <f aca="false">SUMIF('Partite Gironi'!$D$2:$D$49,D44,'Partite Gironi'!$I$2:$I$49)+SUMIF('Partite Gironi'!$F$2:$F$49,D44,'Partite Gironi'!$O$2:$O$49)</f>
        <v>1</v>
      </c>
      <c r="H44" s="22" t="n">
        <f aca="false">SUMIF('Partite Gironi'!$D$2:$D$49,D44,'Partite Gironi'!$J$2:$J$49)+SUMIF('Partite Gironi'!$F$2:$F$49,D44,'Partite Gironi'!$P$2:$P$49)</f>
        <v>0</v>
      </c>
      <c r="I44" s="22" t="n">
        <f aca="false">2*F44+1*G44+0*H44</f>
        <v>5</v>
      </c>
      <c r="J44" s="22" t="n">
        <f aca="false">SUMIF('Partite Gironi'!$D$2:$D$49,D44,'Partite Gironi'!$K$2:$K$49)+SUMIF('Partite Gironi'!$F$2:$F$49,D44,'Partite Gironi'!$Q$2:$Q$49)</f>
        <v>189</v>
      </c>
      <c r="K44" s="22" t="n">
        <f aca="false">SUMIF('Partite Gironi'!$D$2:$D$49,D44,'Partite Gironi'!$L$2:$L$49)+SUMIF('Partite Gironi'!$F$2:$F$49,D44,'Partite Gironi'!$R$2:$R$49)</f>
        <v>215</v>
      </c>
      <c r="L44" s="22" t="n">
        <f aca="false">SUMIF('Partite Gironi'!$D$2:$D$49,D44,'Partite Gironi'!$M$2:$M$49)+SUMIF('Partite Gironi'!$F$2:$F$49,D44,'Partite Gironi'!$S$2:$S$49)</f>
        <v>-26</v>
      </c>
      <c r="M44" s="22" t="n">
        <f aca="false">IF(I44=I45,'Partite Gironi'!K44,0)</f>
        <v>28</v>
      </c>
      <c r="N44" s="22" t="n">
        <f aca="false">IF(I44=I46,'Partite Gironi'!K45,0)</f>
        <v>0</v>
      </c>
      <c r="O44" s="22" t="n">
        <f aca="false">IF(I44=I47,'Partite Gironi'!K46,0)</f>
        <v>0</v>
      </c>
      <c r="P44" s="23" t="n">
        <f aca="false">IF(I44=I45,'Partite Gironi'!M44,0)</f>
        <v>-65</v>
      </c>
      <c r="Q44" s="23" t="n">
        <f aca="false">IF(I44=I46,'Partite Gironi'!M45,0)</f>
        <v>0</v>
      </c>
      <c r="R44" s="23" t="n">
        <f aca="false">IF(I44=I47,'Partite Gironi'!M46,0)</f>
        <v>0</v>
      </c>
      <c r="S44" s="69" t="n">
        <f aca="false">I44+(500+P44+Q44+R44)*10^-3+(M44+N44+O44)*10^-6+(500+L44)*10^-9+J44*10^-12</f>
        <v>5.435028474189</v>
      </c>
    </row>
    <row r="45" customFormat="false" ht="14.15" hidden="false" customHeight="false" outlineLevel="0" collapsed="false">
      <c r="A45" s="70" t="n">
        <f aca="false">COUNTIF($S$44:$S$47,"&gt;="&amp;S45)</f>
        <v>1</v>
      </c>
      <c r="B45" s="96" t="s">
        <v>52</v>
      </c>
      <c r="C45" s="28" t="n">
        <v>2</v>
      </c>
      <c r="D45" s="30" t="str">
        <f aca="false">IF(FIND($B45,"ABCDEFGH",1)&gt;0,INDEX(Parametri!A$6:D$37,MATCH(1,(Parametri!C$6:C$37=$B45)*(Parametri!D$6:D$37=$C45),0),2)&amp;" ("&amp;INDEX(Parametri!A$6:D$37,MATCH(1,(Parametri!C$6:C$37=$B45)*(Parametri!D$6:D$37=$C45),0),1)&amp;")","DA SISTEMARE")</f>
        <v>Scorpioni (30)</v>
      </c>
      <c r="E45" s="32" t="n">
        <f aca="false">F45+G45+H45</f>
        <v>3</v>
      </c>
      <c r="F45" s="32" t="n">
        <f aca="false">SUMIF('Partite Gironi'!$D$2:$D$49,D45,'Partite Gironi'!$H$2:$H$49)+SUMIF('Partite Gironi'!$F$2:$F$49,D45,'Partite Gironi'!$N$2:$N$49)</f>
        <v>2</v>
      </c>
      <c r="G45" s="32" t="n">
        <f aca="false">SUMIF('Partite Gironi'!$D$2:$D$49,D45,'Partite Gironi'!$I$2:$I$49)+SUMIF('Partite Gironi'!$F$2:$F$49,D45,'Partite Gironi'!$O$2:$O$49)</f>
        <v>1</v>
      </c>
      <c r="H45" s="32" t="n">
        <f aca="false">SUMIF('Partite Gironi'!$D$2:$D$49,D45,'Partite Gironi'!$J$2:$J$49)+SUMIF('Partite Gironi'!$F$2:$F$49,D45,'Partite Gironi'!$P$2:$P$49)</f>
        <v>0</v>
      </c>
      <c r="I45" s="32" t="n">
        <f aca="false">2*F45+1*G45+0*H45</f>
        <v>5</v>
      </c>
      <c r="J45" s="32" t="n">
        <f aca="false">SUMIF('Partite Gironi'!$D$2:$D$49,D45,'Partite Gironi'!$K$2:$K$49)+SUMIF('Partite Gironi'!$F$2:$F$49,D45,'Partite Gironi'!$Q$2:$Q$49)</f>
        <v>214</v>
      </c>
      <c r="K45" s="32" t="n">
        <f aca="false">SUMIF('Partite Gironi'!$D$2:$D$49,D45,'Partite Gironi'!$L$2:$L$49)+SUMIF('Partite Gironi'!$F$2:$F$49,D45,'Partite Gironi'!$R$2:$R$49)</f>
        <v>183</v>
      </c>
      <c r="L45" s="32" t="n">
        <f aca="false">SUMIF('Partite Gironi'!$D$2:$D$49,D45,'Partite Gironi'!$M$2:$M$49)+SUMIF('Partite Gironi'!$F$2:$F$49,D45,'Partite Gironi'!$S$2:$S$49)</f>
        <v>31</v>
      </c>
      <c r="M45" s="32" t="n">
        <f aca="false">IF(I45=I46,'Partite Gironi'!K47,0)</f>
        <v>0</v>
      </c>
      <c r="N45" s="32" t="n">
        <f aca="false">IF(I45=I47,'Partite Gironi'!K48,0)</f>
        <v>0</v>
      </c>
      <c r="O45" s="32" t="n">
        <f aca="false">IF(I45=I44,'Partite Gironi'!Q44,0)</f>
        <v>93</v>
      </c>
      <c r="P45" s="33" t="n">
        <f aca="false">IF(F45=F46,'Partite Gironi'!M47)</f>
        <v>0</v>
      </c>
      <c r="Q45" s="33" t="n">
        <f aca="false">IF(I45=I47,'Partite Gironi'!M48,0)</f>
        <v>0</v>
      </c>
      <c r="R45" s="33" t="n">
        <f aca="false">IF(I45=I44,'Partite Gironi'!S44,0)</f>
        <v>65</v>
      </c>
      <c r="S45" s="77" t="n">
        <f aca="false">I45+(500+P45+Q45+R45)*10^-3+(M45+N45+O45)*10^-6+(500+L45)*10^-9+J45*10^-12</f>
        <v>5.565093531214</v>
      </c>
    </row>
    <row r="46" customFormat="false" ht="14.15" hidden="false" customHeight="false" outlineLevel="0" collapsed="false">
      <c r="A46" s="70" t="n">
        <f aca="false">COUNTIF($S$44:$S$47,"&gt;="&amp;S46)</f>
        <v>4</v>
      </c>
      <c r="B46" s="96" t="s">
        <v>52</v>
      </c>
      <c r="C46" s="28" t="n">
        <v>3</v>
      </c>
      <c r="D46" s="30" t="str">
        <f aca="false">IF(FIND($B46,"ABCDEFGH",1)&gt;0,INDEX(Parametri!A$6:D$37,MATCH(1,(Parametri!C$6:C$37=$B46)*(Parametri!D$6:D$37=$C46),0),2)&amp;" ("&amp;INDEX(Parametri!A$6:D$37,MATCH(1,(Parametri!C$6:C$37=$B46)*(Parametri!D$6:D$37=$C46),0),1)&amp;")","DA SISTEMARE")</f>
        <v>Tonni (31)</v>
      </c>
      <c r="E46" s="32" t="n">
        <f aca="false">F46+G46+H46</f>
        <v>3</v>
      </c>
      <c r="F46" s="32" t="n">
        <f aca="false">SUMIF('Partite Gironi'!$D$2:$D$49,D46,'Partite Gironi'!$H$2:$H$49)+SUMIF('Partite Gironi'!$F$2:$F$49,D46,'Partite Gironi'!$N$2:$N$49)</f>
        <v>1</v>
      </c>
      <c r="G46" s="32" t="n">
        <f aca="false">SUMIF('Partite Gironi'!$D$2:$D$49,D46,'Partite Gironi'!$I$2:$I$49)+SUMIF('Partite Gironi'!$F$2:$F$49,D46,'Partite Gironi'!$O$2:$O$49)</f>
        <v>2</v>
      </c>
      <c r="H46" s="32" t="n">
        <f aca="false">SUMIF('Partite Gironi'!$D$2:$D$49,D46,'Partite Gironi'!$J$2:$J$49)+SUMIF('Partite Gironi'!$F$2:$F$49,D46,'Partite Gironi'!$P$2:$P$49)</f>
        <v>0</v>
      </c>
      <c r="I46" s="32" t="n">
        <f aca="false">2*F46+1*G46+0*H46</f>
        <v>4</v>
      </c>
      <c r="J46" s="32" t="n">
        <f aca="false">SUMIF('Partite Gironi'!$D$2:$D$49,D46,'Partite Gironi'!$K$2:$K$49)+SUMIF('Partite Gironi'!$F$2:$F$49,D46,'Partite Gironi'!$Q$2:$Q$49)</f>
        <v>185</v>
      </c>
      <c r="K46" s="32" t="n">
        <f aca="false">SUMIF('Partite Gironi'!$D$2:$D$49,D46,'Partite Gironi'!$L$2:$L$49)+SUMIF('Partite Gironi'!$F$2:$F$49,D46,'Partite Gironi'!$R$2:$R$49)</f>
        <v>183</v>
      </c>
      <c r="L46" s="32" t="n">
        <f aca="false">SUMIF('Partite Gironi'!$D$2:$D$49,D46,'Partite Gironi'!$M$2:$M$49)+SUMIF('Partite Gironi'!$F$2:$F$49,D46,'Partite Gironi'!$S$2:$S$49)</f>
        <v>2</v>
      </c>
      <c r="M46" s="32" t="n">
        <f aca="false">IF(I46=I47,'Partite Gironi'!K49,0)</f>
        <v>55</v>
      </c>
      <c r="N46" s="32" t="n">
        <f aca="false">IF(I46=I44,'Partite Gironi'!Q45,0)</f>
        <v>0</v>
      </c>
      <c r="O46" s="32" t="n">
        <f aca="false">IF(I46=I45,'Partite Gironi'!Q47,0)</f>
        <v>0</v>
      </c>
      <c r="P46" s="33" t="n">
        <f aca="false">IF(I46=I47,'Partite Gironi'!M49,0)</f>
        <v>-14</v>
      </c>
      <c r="Q46" s="33" t="n">
        <f aca="false">IF(D46=D44,'Partite Gironi'!S45,0)</f>
        <v>0</v>
      </c>
      <c r="R46" s="33" t="n">
        <f aca="false">IF(I46=I45,'Partite Gironi'!S47,0)</f>
        <v>0</v>
      </c>
      <c r="S46" s="77" t="n">
        <f aca="false">I46+(500+P46+Q46+R46)*10^-3+(M46+N46+O46)*10^-6+(500+L46)*10^-9+J46*10^-12</f>
        <v>4.486055502185</v>
      </c>
    </row>
    <row r="47" customFormat="false" ht="14.15" hidden="false" customHeight="false" outlineLevel="0" collapsed="false">
      <c r="A47" s="72" t="n">
        <f aca="false">COUNTIF($S$44:$S$47,"&gt;="&amp;S47)</f>
        <v>3</v>
      </c>
      <c r="B47" s="97" t="s">
        <v>52</v>
      </c>
      <c r="C47" s="38" t="n">
        <v>4</v>
      </c>
      <c r="D47" s="40" t="str">
        <f aca="false">IF(FIND($B47,"ABCDEFGH",1)&gt;0,INDEX(Parametri!A$6:D$37,MATCH(1,(Parametri!C$6:C$37=$B47)*(Parametri!D$6:D$37=$C47),0),2)&amp;" ("&amp;INDEX(Parametri!A$6:D$37,MATCH(1,(Parametri!C$6:C$37=$B47)*(Parametri!D$6:D$37=$C47),0),1)&amp;")","DA SISTEMARE")</f>
        <v>Zebre (32)</v>
      </c>
      <c r="E47" s="42" t="n">
        <f aca="false">F47+G47+H47</f>
        <v>3</v>
      </c>
      <c r="F47" s="42" t="n">
        <f aca="false">SUMIF('Partite Gironi'!$D$2:$D$49,D47,'Partite Gironi'!$H$2:$H$49)+SUMIF('Partite Gironi'!$F$2:$F$49,D47,'Partite Gironi'!$N$2:$N$49)</f>
        <v>1</v>
      </c>
      <c r="G47" s="42" t="n">
        <f aca="false">SUMIF('Partite Gironi'!$D$2:$D$49,D47,'Partite Gironi'!$I$2:$I$49)+SUMIF('Partite Gironi'!$F$2:$F$49,D47,'Partite Gironi'!$O$2:$O$49)</f>
        <v>2</v>
      </c>
      <c r="H47" s="42" t="n">
        <f aca="false">SUMIF('Partite Gironi'!$D$2:$D$49,D47,'Partite Gironi'!$J$2:$J$49)+SUMIF('Partite Gironi'!$F$2:$F$49,D47,'Partite Gironi'!$P$2:$P$49)</f>
        <v>0</v>
      </c>
      <c r="I47" s="42" t="n">
        <f aca="false">2*F47+1*G47+0*H47</f>
        <v>4</v>
      </c>
      <c r="J47" s="42" t="n">
        <f aca="false">SUMIF('Partite Gironi'!$D$2:$D$49,D47,'Partite Gironi'!$K$2:$K$49)+SUMIF('Partite Gironi'!$F$2:$F$49,D47,'Partite Gironi'!$Q$2:$Q$49)</f>
        <v>216</v>
      </c>
      <c r="K47" s="42" t="n">
        <f aca="false">SUMIF('Partite Gironi'!$D$2:$D$49,D47,'Partite Gironi'!$L$2:$L$49)+SUMIF('Partite Gironi'!$F$2:$F$49,D47,'Partite Gironi'!$R$2:$R$49)</f>
        <v>223</v>
      </c>
      <c r="L47" s="42" t="n">
        <f aca="false">SUMIF('Partite Gironi'!$D$2:$D$49,D47,'Partite Gironi'!$M$2:$M$49)+SUMIF('Partite Gironi'!$F$2:$F$49,D47,'Partite Gironi'!$S$2:$S$49)</f>
        <v>-7</v>
      </c>
      <c r="M47" s="42" t="n">
        <f aca="false">IF(I47=I44,'Partite Gironi'!Q46,0)</f>
        <v>0</v>
      </c>
      <c r="N47" s="42" t="n">
        <f aca="false">IF(I47=I45,'Partite Gironi'!Q48,0)</f>
        <v>0</v>
      </c>
      <c r="O47" s="42" t="n">
        <f aca="false">IF(I47=I46,'Partite Gironi'!Q49,0)</f>
        <v>69</v>
      </c>
      <c r="P47" s="43" t="n">
        <f aca="false">IF(I47=I44,'Partite Gironi'!S46,0)</f>
        <v>0</v>
      </c>
      <c r="Q47" s="43" t="n">
        <f aca="false">IF(I47=I44,'Partite Gironi'!S48,0)</f>
        <v>0</v>
      </c>
      <c r="R47" s="43" t="n">
        <f aca="false">IF(I47=I46,'Partite Gironi'!S49,0)</f>
        <v>14</v>
      </c>
      <c r="S47" s="79" t="n">
        <f aca="false">I47+(500+P47+Q47+R47)*10^-3+(M47+N47+O47)*10^-6+(500+L47)*10^-9+J47*10^-12</f>
        <v>4.514069493216</v>
      </c>
    </row>
  </sheetData>
  <conditionalFormatting sqref="E7:R7 E13:R13 E19:R19 E25:R25 E31:R31 E37:R37 E43:R43 E1:R1">
    <cfRule type="expression" priority="2" aboveAverage="0" equalAverage="0" bottom="0" percent="0" rank="0" text="" dxfId="0">
      <formula>$E$2="Black and White"</formula>
    </cfRule>
  </conditionalFormatting>
  <conditionalFormatting sqref="S1 S7 S13 S19 S25 S31 S37 S43 A1 A7 A13 A19 A25 A31 A37 A43">
    <cfRule type="expression" priority="3" aboveAverage="0" equalAverage="0" bottom="0" percent="0" rank="0" text="" dxfId="1">
      <formula>$E$2="Black and White"</formula>
    </cfRule>
  </conditionalFormatting>
  <conditionalFormatting sqref="C2:D5 C8:D11 C20:D23 C26:D29 C32:D35 C38:D41 C44:D47 C14:D17">
    <cfRule type="expression" priority="4" aboveAverage="0" equalAverage="0" bottom="0" percent="0" rank="0" text="" dxfId="3">
      <formula>$E$2="Black and White"</formula>
    </cfRule>
  </conditionalFormatting>
  <conditionalFormatting sqref="B1:D1 B7:D7 B13:D13 B19:D19 B25:D25 B31:D31 B37:D37 B43:D43">
    <cfRule type="expression" priority="5" aboveAverage="0" equalAverage="0" bottom="0" percent="0" rank="0" text="" dxfId="2">
      <formula>$E$2="Black and White"</formula>
    </cfRule>
  </conditionalFormatting>
  <conditionalFormatting sqref="E2:R5 E8:R11 E14:R17 E20:R23 E26:R29 E32:R35 E38:R41 E44:R47">
    <cfRule type="expression" priority="6" aboveAverage="0" equalAverage="0" bottom="0" percent="0" rank="0" text="" dxfId="4">
      <formula>$E$2="Black and White"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J906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W10" activeCellId="0" sqref="W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8" width="6.71"/>
    <col collapsed="false" customWidth="true" hidden="false" outlineLevel="0" max="2" min="2" style="99" width="8.23"/>
    <col collapsed="false" customWidth="true" hidden="false" outlineLevel="0" max="3" min="3" style="100" width="10.41"/>
    <col collapsed="false" customWidth="true" hidden="false" outlineLevel="0" max="4" min="4" style="101" width="6.27"/>
    <col collapsed="false" customWidth="true" hidden="false" outlineLevel="0" max="5" min="5" style="102" width="13.38"/>
    <col collapsed="false" customWidth="true" hidden="false" outlineLevel="0" max="7" min="6" style="103" width="4.48"/>
    <col collapsed="false" customWidth="true" hidden="false" outlineLevel="0" max="8" min="8" style="104" width="13.38"/>
    <col collapsed="false" customWidth="true" hidden="false" outlineLevel="0" max="9" min="9" style="103" width="3.61"/>
    <col collapsed="false" customWidth="true" hidden="false" outlineLevel="0" max="10" min="10" style="103" width="13.65"/>
    <col collapsed="false" customWidth="true" hidden="false" outlineLevel="0" max="11" min="11" style="105" width="1.06"/>
    <col collapsed="false" customWidth="true" hidden="false" outlineLevel="0" max="12" min="12" style="106" width="15.61"/>
    <col collapsed="false" customWidth="true" hidden="false" outlineLevel="0" max="13" min="13" style="106" width="2.85"/>
    <col collapsed="false" customWidth="true" hidden="false" outlineLevel="0" max="14" min="14" style="103" width="2.72"/>
    <col collapsed="false" customWidth="true" hidden="false" outlineLevel="0" max="15" min="15" style="103" width="2.85"/>
    <col collapsed="false" customWidth="true" hidden="false" outlineLevel="0" max="16" min="16" style="103" width="2.59"/>
    <col collapsed="false" customWidth="true" hidden="false" outlineLevel="0" max="17" min="17" style="103" width="3.77"/>
    <col collapsed="false" customWidth="true" hidden="false" outlineLevel="0" max="19" min="18" style="103" width="4.82"/>
    <col collapsed="false" customWidth="true" hidden="false" outlineLevel="0" max="20" min="20" style="103" width="6.29"/>
    <col collapsed="false" customWidth="true" hidden="false" outlineLevel="0" max="21" min="21" style="106" width="0.8"/>
    <col collapsed="false" customWidth="true" hidden="false" outlineLevel="0" max="22" min="22" style="106" width="1.2"/>
    <col collapsed="false" customWidth="true" hidden="false" outlineLevel="0" max="23" min="23" style="105" width="3.87"/>
    <col collapsed="false" customWidth="true" hidden="false" outlineLevel="0" max="24" min="24" style="107" width="15.05"/>
    <col collapsed="false" customWidth="true" hidden="false" outlineLevel="0" max="25" min="25" style="105" width="4.48"/>
    <col collapsed="false" customWidth="true" hidden="false" outlineLevel="0" max="27" min="26" style="105" width="3.07"/>
    <col collapsed="false" customWidth="true" hidden="false" outlineLevel="0" max="28" min="28" style="105" width="3.87"/>
    <col collapsed="false" customWidth="true" hidden="false" outlineLevel="0" max="29" min="29" style="105" width="15.05"/>
    <col collapsed="false" customWidth="true" hidden="false" outlineLevel="0" max="30" min="30" style="105" width="4.48"/>
    <col collapsed="false" customWidth="true" hidden="false" outlineLevel="0" max="32" min="31" style="105" width="3.07"/>
    <col collapsed="false" customWidth="true" hidden="false" outlineLevel="0" max="33" min="33" style="105" width="3.87"/>
    <col collapsed="false" customWidth="true" hidden="false" outlineLevel="0" max="34" min="34" style="105" width="15.05"/>
    <col collapsed="false" customWidth="true" hidden="false" outlineLevel="0" max="35" min="35" style="105" width="4.48"/>
    <col collapsed="false" customWidth="true" hidden="false" outlineLevel="0" max="37" min="36" style="105" width="3.07"/>
    <col collapsed="false" customWidth="true" hidden="false" outlineLevel="0" max="38" min="38" style="105" width="3.87"/>
    <col collapsed="false" customWidth="true" hidden="false" outlineLevel="0" max="39" min="39" style="105" width="15.05"/>
    <col collapsed="false" customWidth="true" hidden="false" outlineLevel="0" max="40" min="40" style="105" width="4.48"/>
    <col collapsed="false" customWidth="true" hidden="false" outlineLevel="0" max="53" min="41" style="105" width="2.13"/>
    <col collapsed="false" customWidth="true" hidden="false" outlineLevel="0" max="102" min="54" style="106" width="7.48"/>
    <col collapsed="false" customWidth="true" hidden="false" outlineLevel="0" max="103" min="103" style="106" width="12.68"/>
    <col collapsed="false" customWidth="true" hidden="false" outlineLevel="0" max="104" min="104" style="106" width="4.67"/>
    <col collapsed="false" customWidth="true" hidden="false" outlineLevel="0" max="112" min="105" style="103" width="4.67"/>
    <col collapsed="false" customWidth="true" hidden="false" outlineLevel="0" max="114" min="113" style="106" width="7.48"/>
  </cols>
  <sheetData>
    <row r="1" customFormat="false" ht="11.25" hidden="false" customHeight="true" outlineLevel="0" collapsed="false">
      <c r="A1" s="108" t="s">
        <v>140</v>
      </c>
      <c r="B1" s="108"/>
      <c r="C1" s="109" t="str">
        <f aca="false">Parametri!C1&amp;" "&amp;Parametri!C2</f>
        <v>Torneo dell’Estate 2021</v>
      </c>
      <c r="D1" s="109"/>
      <c r="E1" s="109"/>
      <c r="F1" s="109"/>
      <c r="G1" s="109"/>
      <c r="H1" s="109"/>
      <c r="I1" s="109"/>
      <c r="J1" s="109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1"/>
      <c r="W1" s="112" t="str">
        <f aca="false">Parametri!C1&amp;" "&amp;Parametri!C2&amp;" - Tabellone 1° Classificato"</f>
        <v>Torneo dell’Estate 2021 - Tabellone 1° Classificato</v>
      </c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3"/>
      <c r="AP1" s="113"/>
      <c r="AQ1" s="113"/>
      <c r="AR1" s="113"/>
      <c r="AS1" s="113"/>
      <c r="AT1" s="113"/>
      <c r="AU1" s="113"/>
      <c r="AV1" s="113"/>
      <c r="AW1" s="113"/>
      <c r="AX1" s="113"/>
      <c r="AY1" s="113"/>
      <c r="AZ1" s="113"/>
      <c r="BA1" s="113"/>
      <c r="BB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N1" s="114"/>
      <c r="BO1" s="114"/>
      <c r="BP1" s="114"/>
      <c r="BQ1" s="114"/>
      <c r="BR1" s="114"/>
      <c r="BS1" s="114"/>
      <c r="BT1" s="114"/>
      <c r="BU1" s="114"/>
      <c r="BV1" s="114"/>
      <c r="BW1" s="114"/>
      <c r="BX1" s="114"/>
      <c r="BY1" s="114"/>
      <c r="BZ1" s="114"/>
      <c r="CA1" s="114"/>
      <c r="CB1" s="114"/>
      <c r="CC1" s="114"/>
      <c r="CD1" s="114"/>
      <c r="CE1" s="114"/>
      <c r="CF1" s="114"/>
      <c r="CG1" s="114"/>
      <c r="CH1" s="114"/>
      <c r="CI1" s="114"/>
      <c r="CJ1" s="114"/>
      <c r="CK1" s="114"/>
      <c r="CL1" s="114"/>
      <c r="CM1" s="114"/>
      <c r="CN1" s="114"/>
      <c r="CO1" s="114"/>
      <c r="CP1" s="114"/>
      <c r="CQ1" s="114"/>
      <c r="CR1" s="114"/>
      <c r="CS1" s="114"/>
      <c r="CT1" s="114"/>
      <c r="CU1" s="114"/>
      <c r="CV1" s="114"/>
      <c r="CW1" s="114"/>
      <c r="CX1" s="114"/>
      <c r="CY1" s="114"/>
      <c r="CZ1" s="114"/>
      <c r="DA1" s="114"/>
      <c r="DB1" s="114"/>
      <c r="DC1" s="114"/>
      <c r="DD1" s="114"/>
      <c r="DE1" s="114"/>
      <c r="DF1" s="114"/>
      <c r="DG1" s="114"/>
      <c r="DH1" s="114"/>
      <c r="DI1" s="114"/>
      <c r="DJ1" s="114"/>
    </row>
    <row r="2" customFormat="false" ht="12.75" hidden="false" customHeight="true" outlineLevel="0" collapsed="false">
      <c r="A2" s="108" t="s">
        <v>141</v>
      </c>
      <c r="B2" s="108"/>
      <c r="C2" s="109"/>
      <c r="D2" s="109"/>
      <c r="E2" s="109"/>
      <c r="F2" s="109"/>
      <c r="G2" s="109"/>
      <c r="H2" s="109"/>
      <c r="I2" s="109"/>
      <c r="J2" s="109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1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3"/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113"/>
      <c r="BB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N2" s="114"/>
      <c r="BO2" s="114"/>
      <c r="BP2" s="114"/>
      <c r="BQ2" s="114"/>
      <c r="BR2" s="114"/>
      <c r="BS2" s="114"/>
      <c r="BT2" s="114"/>
      <c r="BU2" s="114"/>
      <c r="BV2" s="114"/>
      <c r="BW2" s="114"/>
      <c r="BX2" s="114"/>
      <c r="BY2" s="114"/>
      <c r="BZ2" s="114"/>
      <c r="CA2" s="114"/>
      <c r="CB2" s="114"/>
      <c r="CC2" s="114"/>
      <c r="CD2" s="114"/>
      <c r="CE2" s="114"/>
      <c r="CF2" s="114"/>
      <c r="CG2" s="114"/>
      <c r="CH2" s="114"/>
      <c r="CI2" s="114"/>
      <c r="CJ2" s="114"/>
      <c r="CK2" s="114"/>
      <c r="CL2" s="114"/>
      <c r="CM2" s="114"/>
      <c r="CN2" s="114"/>
      <c r="CO2" s="114"/>
      <c r="CP2" s="114"/>
      <c r="CQ2" s="114"/>
      <c r="CR2" s="114"/>
      <c r="CS2" s="114"/>
      <c r="CT2" s="114"/>
      <c r="CU2" s="114"/>
      <c r="CV2" s="114"/>
      <c r="CW2" s="114"/>
      <c r="CX2" s="114"/>
      <c r="CY2" s="113"/>
      <c r="CZ2" s="113"/>
      <c r="DA2" s="113"/>
      <c r="DB2" s="113"/>
      <c r="DC2" s="113"/>
      <c r="DD2" s="113"/>
      <c r="DE2" s="113"/>
      <c r="DF2" s="113"/>
      <c r="DG2" s="113"/>
      <c r="DH2" s="113"/>
      <c r="DI2" s="114"/>
      <c r="DJ2" s="114"/>
    </row>
    <row r="3" customFormat="false" ht="15.75" hidden="false" customHeight="true" outlineLevel="0" collapsed="false">
      <c r="A3" s="108" t="s">
        <v>142</v>
      </c>
      <c r="B3" s="108"/>
      <c r="C3" s="115" t="s">
        <v>143</v>
      </c>
      <c r="D3" s="115"/>
      <c r="E3" s="115"/>
      <c r="F3" s="115"/>
      <c r="G3" s="115"/>
      <c r="H3" s="115"/>
      <c r="I3" s="115"/>
      <c r="J3" s="115"/>
      <c r="K3" s="113"/>
      <c r="L3" s="116" t="s">
        <v>144</v>
      </c>
      <c r="M3" s="116"/>
      <c r="N3" s="116"/>
      <c r="O3" s="116"/>
      <c r="P3" s="116"/>
      <c r="Q3" s="116"/>
      <c r="R3" s="116"/>
      <c r="S3" s="116"/>
      <c r="T3" s="116"/>
      <c r="U3" s="116"/>
      <c r="V3" s="117"/>
      <c r="W3" s="118" t="s">
        <v>145</v>
      </c>
      <c r="X3" s="118"/>
      <c r="Y3" s="118"/>
      <c r="Z3" s="113"/>
      <c r="AA3" s="114"/>
      <c r="AB3" s="118" t="s">
        <v>146</v>
      </c>
      <c r="AC3" s="118"/>
      <c r="AD3" s="118"/>
      <c r="AE3" s="114"/>
      <c r="AF3" s="114"/>
      <c r="AG3" s="118" t="s">
        <v>147</v>
      </c>
      <c r="AH3" s="118"/>
      <c r="AI3" s="118"/>
      <c r="AJ3" s="114"/>
      <c r="AK3" s="114"/>
      <c r="AL3" s="118" t="s">
        <v>148</v>
      </c>
      <c r="AM3" s="118"/>
      <c r="AN3" s="118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4"/>
      <c r="BC3" s="114"/>
      <c r="BD3" s="114"/>
      <c r="BE3" s="114"/>
      <c r="BF3" s="114"/>
      <c r="BG3" s="114"/>
      <c r="BH3" s="114"/>
      <c r="BI3" s="114"/>
      <c r="BJ3" s="114"/>
      <c r="BK3" s="114"/>
      <c r="BL3" s="114"/>
      <c r="BM3" s="114"/>
      <c r="BN3" s="114"/>
      <c r="BO3" s="114"/>
      <c r="BP3" s="114"/>
      <c r="BQ3" s="114"/>
      <c r="BR3" s="114"/>
      <c r="BS3" s="114"/>
      <c r="BT3" s="114"/>
      <c r="BU3" s="114"/>
      <c r="BV3" s="114"/>
      <c r="BW3" s="114"/>
      <c r="BX3" s="114"/>
      <c r="BY3" s="114"/>
      <c r="BZ3" s="114"/>
      <c r="CA3" s="114"/>
      <c r="CB3" s="114"/>
      <c r="CC3" s="114"/>
      <c r="CD3" s="114"/>
      <c r="CE3" s="114"/>
      <c r="CF3" s="114"/>
      <c r="CG3" s="114"/>
      <c r="CH3" s="114"/>
      <c r="CI3" s="114"/>
      <c r="CJ3" s="114"/>
      <c r="CK3" s="114"/>
      <c r="CL3" s="114"/>
      <c r="CM3" s="114"/>
      <c r="CN3" s="114"/>
      <c r="CO3" s="114"/>
      <c r="CP3" s="114"/>
      <c r="CQ3" s="114"/>
      <c r="CR3" s="114"/>
      <c r="CS3" s="114"/>
      <c r="CT3" s="114"/>
      <c r="CU3" s="114"/>
      <c r="CV3" s="114"/>
      <c r="CW3" s="114"/>
      <c r="CX3" s="114"/>
      <c r="CY3" s="114"/>
      <c r="CZ3" s="114"/>
      <c r="DA3" s="114"/>
      <c r="DB3" s="114"/>
      <c r="DC3" s="114"/>
      <c r="DD3" s="114"/>
      <c r="DE3" s="114"/>
      <c r="DF3" s="114"/>
      <c r="DG3" s="114"/>
      <c r="DH3" s="114"/>
      <c r="DI3" s="114"/>
      <c r="DJ3" s="114"/>
    </row>
    <row r="4" customFormat="false" ht="15.95" hidden="false" customHeight="true" outlineLevel="0" collapsed="false">
      <c r="A4" s="119" t="s">
        <v>149</v>
      </c>
      <c r="B4" s="120" t="s">
        <v>150</v>
      </c>
      <c r="C4" s="121" t="s">
        <v>151</v>
      </c>
      <c r="D4" s="122" t="s">
        <v>152</v>
      </c>
      <c r="E4" s="122" t="s">
        <v>153</v>
      </c>
      <c r="F4" s="121" t="s">
        <v>154</v>
      </c>
      <c r="G4" s="121"/>
      <c r="H4" s="122" t="s">
        <v>155</v>
      </c>
      <c r="I4" s="122" t="s">
        <v>156</v>
      </c>
      <c r="J4" s="122" t="s">
        <v>157</v>
      </c>
      <c r="K4" s="113"/>
      <c r="L4" s="123" t="s">
        <v>158</v>
      </c>
      <c r="M4" s="124" t="s">
        <v>47</v>
      </c>
      <c r="N4" s="124" t="s">
        <v>159</v>
      </c>
      <c r="O4" s="124" t="s">
        <v>160</v>
      </c>
      <c r="P4" s="124" t="s">
        <v>42</v>
      </c>
      <c r="Q4" s="124" t="s">
        <v>161</v>
      </c>
      <c r="R4" s="124" t="s">
        <v>162</v>
      </c>
      <c r="S4" s="124" t="s">
        <v>163</v>
      </c>
      <c r="T4" s="124" t="s">
        <v>164</v>
      </c>
      <c r="U4" s="125"/>
      <c r="V4" s="126"/>
      <c r="W4" s="118"/>
      <c r="X4" s="118"/>
      <c r="Y4" s="118"/>
      <c r="Z4" s="113"/>
      <c r="AA4" s="114"/>
      <c r="AB4" s="118"/>
      <c r="AC4" s="118"/>
      <c r="AD4" s="118"/>
      <c r="AE4" s="114"/>
      <c r="AF4" s="114"/>
      <c r="AG4" s="118"/>
      <c r="AH4" s="118"/>
      <c r="AI4" s="118"/>
      <c r="AJ4" s="114"/>
      <c r="AK4" s="114"/>
      <c r="AL4" s="118"/>
      <c r="AM4" s="118"/>
      <c r="AN4" s="118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4"/>
      <c r="BC4" s="114"/>
      <c r="BD4" s="114"/>
      <c r="BE4" s="114"/>
      <c r="BF4" s="114"/>
      <c r="BG4" s="114"/>
      <c r="BH4" s="114"/>
      <c r="BI4" s="114"/>
      <c r="BJ4" s="114"/>
      <c r="BK4" s="114"/>
      <c r="BL4" s="114"/>
      <c r="BM4" s="114"/>
      <c r="BN4" s="114"/>
      <c r="BO4" s="114"/>
      <c r="BP4" s="114"/>
      <c r="BQ4" s="114"/>
      <c r="BR4" s="114"/>
      <c r="BS4" s="114"/>
      <c r="BT4" s="114"/>
      <c r="BU4" s="114"/>
      <c r="BV4" s="114"/>
      <c r="BW4" s="114"/>
      <c r="BX4" s="114"/>
      <c r="BY4" s="114"/>
      <c r="BZ4" s="114"/>
      <c r="CA4" s="114"/>
      <c r="CB4" s="114"/>
      <c r="CC4" s="114"/>
      <c r="CD4" s="114"/>
      <c r="CE4" s="114"/>
      <c r="CF4" s="114"/>
      <c r="CG4" s="114"/>
      <c r="CH4" s="114"/>
      <c r="CI4" s="114"/>
      <c r="CJ4" s="114"/>
      <c r="CK4" s="114"/>
      <c r="CL4" s="114"/>
      <c r="CM4" s="114"/>
      <c r="CN4" s="114"/>
      <c r="CO4" s="114"/>
      <c r="CP4" s="114"/>
      <c r="CQ4" s="114"/>
      <c r="CR4" s="114"/>
      <c r="CS4" s="114"/>
      <c r="CT4" s="114"/>
      <c r="CU4" s="114"/>
      <c r="CV4" s="114"/>
      <c r="CW4" s="114"/>
      <c r="CX4" s="114"/>
      <c r="CY4" s="127" t="s">
        <v>158</v>
      </c>
      <c r="CZ4" s="127" t="s">
        <v>47</v>
      </c>
      <c r="DA4" s="127" t="s">
        <v>159</v>
      </c>
      <c r="DB4" s="127" t="s">
        <v>165</v>
      </c>
      <c r="DC4" s="127" t="s">
        <v>160</v>
      </c>
      <c r="DD4" s="127" t="s">
        <v>166</v>
      </c>
      <c r="DE4" s="127" t="s">
        <v>167</v>
      </c>
      <c r="DF4" s="127" t="s">
        <v>168</v>
      </c>
      <c r="DG4" s="127" t="s">
        <v>169</v>
      </c>
      <c r="DH4" s="127"/>
      <c r="DI4" s="127" t="s">
        <v>170</v>
      </c>
      <c r="DJ4" s="114"/>
    </row>
    <row r="5" customFormat="false" ht="15.95" hidden="false" customHeight="true" outlineLevel="0" collapsed="false">
      <c r="A5" s="128" t="n">
        <v>1</v>
      </c>
      <c r="B5" s="129" t="n">
        <v>1</v>
      </c>
      <c r="C5" s="130" t="n">
        <v>44354</v>
      </c>
      <c r="D5" s="131" t="n">
        <v>0.666666666666667</v>
      </c>
      <c r="E5" s="132" t="str">
        <f aca="false">IF($A5="","",VLOOKUP($A5,PARTITE_GIRONI,4,0))</f>
        <v>Leoni (1)</v>
      </c>
      <c r="F5" s="133"/>
      <c r="G5" s="133"/>
      <c r="H5" s="132" t="str">
        <f aca="false">IF($A5="","",VLOOKUP($A5,PARTITE_GIRONI,6,0))</f>
        <v>Pantere (2)</v>
      </c>
      <c r="I5" s="132" t="str">
        <f aca="false">IF($A5="","",VLOOKUP($A5,PARTITE_GIRONI,2,0))</f>
        <v>A</v>
      </c>
      <c r="J5" s="134" t="str">
        <f aca="false">IF($B5="","",VLOOKUP($B5,CAMPI,2,0))</f>
        <v>Cristo Re 1</v>
      </c>
      <c r="K5" s="113"/>
      <c r="L5" s="135" t="str">
        <f aca="false">VLOOKUP(ROW()-4,'Classifiche Gironi'!$A$2:$S$5,4,0)</f>
        <v>Leoni (1)</v>
      </c>
      <c r="M5" s="136" t="n">
        <f aca="false">VLOOKUP(ROW()-4,'Classifiche Gironi'!$A$2:$S$5,5,0)</f>
        <v>3</v>
      </c>
      <c r="N5" s="136" t="n">
        <f aca="false">VLOOKUP(ROW()-4,'Classifiche Gironi'!$A$2:$T$5,6,0)</f>
        <v>2</v>
      </c>
      <c r="O5" s="136" t="n">
        <f aca="false">VLOOKUP(ROW()-4,'Classifiche Gironi'!$A$2:$T$5,7,0)</f>
        <v>1</v>
      </c>
      <c r="P5" s="136" t="n">
        <f aca="false">VLOOKUP(ROW()-4,'Classifiche Gironi'!$A$2:$T$5,8,0)</f>
        <v>0</v>
      </c>
      <c r="Q5" s="136" t="n">
        <f aca="false">VLOOKUP(ROW()-4,'Classifiche Gironi'!$A$2:$T$5,9,0)</f>
        <v>5</v>
      </c>
      <c r="R5" s="136" t="n">
        <f aca="false">VLOOKUP(ROW()-4,'Classifiche Gironi'!$A$2:$T$5,10,0)</f>
        <v>187</v>
      </c>
      <c r="S5" s="136" t="n">
        <f aca="false">VLOOKUP(ROW()-4,'Classifiche Gironi'!$A$2:$T$5,11,0)</f>
        <v>153</v>
      </c>
      <c r="T5" s="137" t="n">
        <f aca="false">VLOOKUP(ROW()-4,'Classifiche Gironi'!$A$2:$T$5,12,0)</f>
        <v>34</v>
      </c>
      <c r="U5" s="138"/>
      <c r="V5" s="126"/>
      <c r="W5" s="139"/>
      <c r="X5" s="140"/>
      <c r="Y5" s="114"/>
      <c r="Z5" s="113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3"/>
      <c r="BB5" s="114"/>
      <c r="BC5" s="114"/>
      <c r="BD5" s="114"/>
      <c r="BE5" s="114"/>
      <c r="BF5" s="114"/>
      <c r="BG5" s="114"/>
      <c r="BH5" s="114"/>
      <c r="BI5" s="114"/>
      <c r="BJ5" s="114"/>
      <c r="BK5" s="114"/>
      <c r="BL5" s="114"/>
      <c r="BM5" s="114"/>
      <c r="BN5" s="114"/>
      <c r="BO5" s="114"/>
      <c r="BP5" s="114"/>
      <c r="BQ5" s="114"/>
      <c r="BR5" s="114"/>
      <c r="BS5" s="114"/>
      <c r="BT5" s="114"/>
      <c r="BU5" s="114"/>
      <c r="BV5" s="114"/>
      <c r="BW5" s="114"/>
      <c r="BX5" s="114"/>
      <c r="BY5" s="114"/>
      <c r="BZ5" s="114"/>
      <c r="CA5" s="114"/>
      <c r="CB5" s="114"/>
      <c r="CC5" s="114"/>
      <c r="CD5" s="114"/>
      <c r="CE5" s="114"/>
      <c r="CF5" s="114"/>
      <c r="CG5" s="114"/>
      <c r="CH5" s="114"/>
      <c r="CI5" s="114"/>
      <c r="CJ5" s="114"/>
      <c r="CK5" s="114"/>
      <c r="CL5" s="114"/>
      <c r="CM5" s="114"/>
      <c r="CN5" s="114"/>
      <c r="CO5" s="114"/>
      <c r="CP5" s="114"/>
      <c r="CQ5" s="114"/>
      <c r="CR5" s="114"/>
      <c r="CS5" s="114"/>
      <c r="CT5" s="114"/>
      <c r="CU5" s="114"/>
      <c r="CV5" s="114"/>
      <c r="CW5" s="114"/>
      <c r="CX5" s="114"/>
      <c r="CY5" s="141" t="s">
        <v>171</v>
      </c>
      <c r="CZ5" s="142" t="n">
        <v>3</v>
      </c>
      <c r="DA5" s="142" t="n">
        <v>2</v>
      </c>
      <c r="DB5" s="142" t="n">
        <v>1</v>
      </c>
      <c r="DC5" s="142" t="n">
        <v>0</v>
      </c>
      <c r="DD5" s="142" t="n">
        <v>4</v>
      </c>
      <c r="DE5" s="142" t="n">
        <v>1</v>
      </c>
      <c r="DF5" s="142" t="n">
        <v>3</v>
      </c>
      <c r="DG5" s="142" t="n">
        <v>7.0003</v>
      </c>
      <c r="DH5" s="142"/>
      <c r="DI5" s="143" t="n">
        <v>70307</v>
      </c>
      <c r="DJ5" s="114" t="n">
        <v>1</v>
      </c>
    </row>
    <row r="6" customFormat="false" ht="15.95" hidden="false" customHeight="true" outlineLevel="0" collapsed="false">
      <c r="A6" s="128" t="n">
        <v>6</v>
      </c>
      <c r="B6" s="129" t="n">
        <v>1</v>
      </c>
      <c r="C6" s="144" t="n">
        <v>44354</v>
      </c>
      <c r="D6" s="145" t="n">
        <v>0.75</v>
      </c>
      <c r="E6" s="146" t="str">
        <f aca="false">IF($A6="","",VLOOKUP($A6,PARTITE_GIRONI,4,0))</f>
        <v>Tigri (3)</v>
      </c>
      <c r="F6" s="147"/>
      <c r="G6" s="148"/>
      <c r="H6" s="149" t="str">
        <f aca="false">IF($A6="","",VLOOKUP($A6,PARTITE_GIRONI,6,0))</f>
        <v>Ghepardi (4)</v>
      </c>
      <c r="I6" s="150" t="str">
        <f aca="false">IF($A6="","",VLOOKUP($A6,PARTITE_GIRONI,2,0))</f>
        <v>A</v>
      </c>
      <c r="J6" s="150" t="str">
        <f aca="false">IF($B6="","",VLOOKUP($B6,CAMPI,2,0))</f>
        <v>Cristo Re 1</v>
      </c>
      <c r="K6" s="113"/>
      <c r="L6" s="151" t="str">
        <f aca="false">VLOOKUP(ROW()-4,'Classifiche Gironi'!$A$2:$S$5,4,0)</f>
        <v>Pantere (2)</v>
      </c>
      <c r="M6" s="152" t="n">
        <f aca="false">VLOOKUP(ROW()-4,'Classifiche Gironi'!$A$2:$S$5,5,0)</f>
        <v>3</v>
      </c>
      <c r="N6" s="152" t="n">
        <f aca="false">VLOOKUP(ROW()-4,'Classifiche Gironi'!$A$2:$T$5,6,0)</f>
        <v>2</v>
      </c>
      <c r="O6" s="152" t="n">
        <f aca="false">VLOOKUP(ROW()-4,'Classifiche Gironi'!$A$2:$T$5,7,0)</f>
        <v>1</v>
      </c>
      <c r="P6" s="152" t="n">
        <f aca="false">VLOOKUP(ROW()-4,'Classifiche Gironi'!$A$2:$T$5,8,0)</f>
        <v>0</v>
      </c>
      <c r="Q6" s="152" t="n">
        <f aca="false">VLOOKUP(ROW()-4,'Classifiche Gironi'!$A$2:$T$5,9,0)</f>
        <v>5</v>
      </c>
      <c r="R6" s="152" t="n">
        <f aca="false">VLOOKUP(ROW()-4,'Classifiche Gironi'!$A$2:$T$5,10,0)</f>
        <v>199</v>
      </c>
      <c r="S6" s="152" t="n">
        <f aca="false">VLOOKUP(ROW()-4,'Classifiche Gironi'!$A$2:$T$5,11,0)</f>
        <v>123</v>
      </c>
      <c r="T6" s="153" t="n">
        <f aca="false">VLOOKUP(ROW()-4,'Classifiche Gironi'!$A$2:$T$5,12,0)</f>
        <v>76</v>
      </c>
      <c r="U6" s="138"/>
      <c r="V6" s="126"/>
      <c r="W6" s="154" t="s">
        <v>172</v>
      </c>
      <c r="X6" s="154"/>
      <c r="Y6" s="15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114"/>
      <c r="AN6" s="114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4"/>
      <c r="BC6" s="114"/>
      <c r="BD6" s="114"/>
      <c r="BE6" s="114"/>
      <c r="BF6" s="114"/>
      <c r="BG6" s="114"/>
      <c r="BH6" s="114"/>
      <c r="BI6" s="114"/>
      <c r="BJ6" s="114"/>
      <c r="BK6" s="114"/>
      <c r="BL6" s="114"/>
      <c r="BM6" s="114"/>
      <c r="BN6" s="114"/>
      <c r="BO6" s="114"/>
      <c r="BP6" s="114"/>
      <c r="BQ6" s="114"/>
      <c r="BR6" s="114"/>
      <c r="BS6" s="114"/>
      <c r="BT6" s="114"/>
      <c r="BU6" s="114"/>
      <c r="BV6" s="114"/>
      <c r="BW6" s="114"/>
      <c r="BX6" s="114"/>
      <c r="BY6" s="114"/>
      <c r="BZ6" s="114"/>
      <c r="CA6" s="114"/>
      <c r="CB6" s="114"/>
      <c r="CC6" s="114"/>
      <c r="CD6" s="114"/>
      <c r="CE6" s="114"/>
      <c r="CF6" s="114"/>
      <c r="CG6" s="114"/>
      <c r="CH6" s="114"/>
      <c r="CI6" s="114"/>
      <c r="CJ6" s="114"/>
      <c r="CK6" s="114"/>
      <c r="CL6" s="114"/>
      <c r="CM6" s="114"/>
      <c r="CN6" s="114"/>
      <c r="CO6" s="114"/>
      <c r="CP6" s="114"/>
      <c r="CQ6" s="114"/>
      <c r="CR6" s="114"/>
      <c r="CS6" s="114"/>
      <c r="CT6" s="114"/>
      <c r="CU6" s="114"/>
      <c r="CV6" s="114"/>
      <c r="CW6" s="114"/>
      <c r="CX6" s="114"/>
      <c r="CY6" s="141" t="s">
        <v>173</v>
      </c>
      <c r="CZ6" s="142" t="n">
        <v>3</v>
      </c>
      <c r="DA6" s="142" t="n">
        <v>1</v>
      </c>
      <c r="DB6" s="142" t="n">
        <v>0</v>
      </c>
      <c r="DC6" s="142" t="n">
        <v>2</v>
      </c>
      <c r="DD6" s="142" t="n">
        <v>1</v>
      </c>
      <c r="DE6" s="142" t="n">
        <v>3</v>
      </c>
      <c r="DF6" s="142" t="n">
        <v>-2</v>
      </c>
      <c r="DG6" s="142" t="n">
        <v>2.9998</v>
      </c>
      <c r="DH6" s="142"/>
      <c r="DI6" s="143" t="n">
        <v>29799</v>
      </c>
      <c r="DJ6" s="114" t="n">
        <v>2</v>
      </c>
    </row>
    <row r="7" customFormat="false" ht="15.95" hidden="false" customHeight="true" outlineLevel="0" collapsed="false">
      <c r="A7" s="128" t="n">
        <v>7</v>
      </c>
      <c r="B7" s="129" t="n">
        <v>2</v>
      </c>
      <c r="C7" s="144" t="n">
        <v>44354</v>
      </c>
      <c r="D7" s="145" t="n">
        <v>0.666666666666667</v>
      </c>
      <c r="E7" s="146" t="str">
        <f aca="false">IF($A7="","",VLOOKUP($A7,PARTITE_GIRONI,4,0))</f>
        <v>Giaguari (5)</v>
      </c>
      <c r="F7" s="147"/>
      <c r="G7" s="148"/>
      <c r="H7" s="149" t="str">
        <f aca="false">IF($A7="","",VLOOKUP($A7,PARTITE_GIRONI,6,0))</f>
        <v>Puma (6)</v>
      </c>
      <c r="I7" s="150" t="str">
        <f aca="false">IF($A7="","",VLOOKUP($A7,PARTITE_GIRONI,2,0))</f>
        <v>B</v>
      </c>
      <c r="J7" s="150" t="str">
        <f aca="false">IF($B7="","",VLOOKUP($B7,CAMPI,2,0))</f>
        <v>Cristo Re 2</v>
      </c>
      <c r="K7" s="113"/>
      <c r="L7" s="155" t="str">
        <f aca="false">VLOOKUP(ROW()-4,'Classifiche Gironi'!$A$2:$S$5,4,0)</f>
        <v>Tigri (3)</v>
      </c>
      <c r="M7" s="156" t="n">
        <f aca="false">VLOOKUP(ROW()-4,'Classifiche Gironi'!$A$2:$S$5,5,0)</f>
        <v>3</v>
      </c>
      <c r="N7" s="156" t="n">
        <f aca="false">VLOOKUP(ROW()-4,'Classifiche Gironi'!$A$2:$T$5,6,0)</f>
        <v>1</v>
      </c>
      <c r="O7" s="156" t="n">
        <f aca="false">VLOOKUP(ROW()-4,'Classifiche Gironi'!$A$2:$T$5,7,0)</f>
        <v>2</v>
      </c>
      <c r="P7" s="156" t="n">
        <f aca="false">VLOOKUP(ROW()-4,'Classifiche Gironi'!$A$2:$T$5,8,0)</f>
        <v>0</v>
      </c>
      <c r="Q7" s="156" t="n">
        <f aca="false">VLOOKUP(ROW()-4,'Classifiche Gironi'!$A$2:$T$5,9,0)</f>
        <v>4</v>
      </c>
      <c r="R7" s="156" t="n">
        <f aca="false">VLOOKUP(ROW()-4,'Classifiche Gironi'!$A$2:$T$5,10,0)</f>
        <v>131</v>
      </c>
      <c r="S7" s="156" t="n">
        <f aca="false">VLOOKUP(ROW()-4,'Classifiche Gironi'!$A$2:$T$5,11,0)</f>
        <v>231</v>
      </c>
      <c r="T7" s="157" t="n">
        <f aca="false">VLOOKUP(ROW()-4,'Classifiche Gironi'!$A$2:$T$5,12,0)</f>
        <v>-100</v>
      </c>
      <c r="U7" s="138"/>
      <c r="V7" s="126"/>
      <c r="W7" s="158" t="n">
        <v>49</v>
      </c>
      <c r="X7" s="159" t="str">
        <f aca="false">L5</f>
        <v>Leoni (1)</v>
      </c>
      <c r="Y7" s="160"/>
      <c r="Z7" s="161" t="s">
        <v>174</v>
      </c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14"/>
      <c r="BC7" s="114"/>
      <c r="BD7" s="114"/>
      <c r="BE7" s="114"/>
      <c r="BF7" s="114"/>
      <c r="BG7" s="114"/>
      <c r="BH7" s="114"/>
      <c r="BI7" s="114"/>
      <c r="BJ7" s="114"/>
      <c r="BK7" s="114"/>
      <c r="BL7" s="114"/>
      <c r="BM7" s="114"/>
      <c r="BN7" s="114"/>
      <c r="BO7" s="114"/>
      <c r="BP7" s="114"/>
      <c r="BQ7" s="114"/>
      <c r="BR7" s="114"/>
      <c r="BS7" s="114"/>
      <c r="BT7" s="114"/>
      <c r="BU7" s="114"/>
      <c r="BV7" s="114"/>
      <c r="BW7" s="114"/>
      <c r="BX7" s="114"/>
      <c r="BY7" s="114"/>
      <c r="BZ7" s="114"/>
      <c r="CA7" s="114"/>
      <c r="CB7" s="114"/>
      <c r="CC7" s="114"/>
      <c r="CD7" s="114"/>
      <c r="CE7" s="114"/>
      <c r="CF7" s="114"/>
      <c r="CG7" s="114"/>
      <c r="CH7" s="114"/>
      <c r="CI7" s="114"/>
      <c r="CJ7" s="114"/>
      <c r="CK7" s="114"/>
      <c r="CL7" s="114"/>
      <c r="CM7" s="114"/>
      <c r="CN7" s="114"/>
      <c r="CO7" s="114"/>
      <c r="CP7" s="114"/>
      <c r="CQ7" s="114"/>
      <c r="CR7" s="114"/>
      <c r="CS7" s="114"/>
      <c r="CT7" s="114"/>
      <c r="CU7" s="114"/>
      <c r="CV7" s="114"/>
      <c r="CW7" s="114"/>
      <c r="CX7" s="114"/>
      <c r="CY7" s="141" t="s">
        <v>175</v>
      </c>
      <c r="CZ7" s="142" t="n">
        <v>3</v>
      </c>
      <c r="DA7" s="162" t="n">
        <v>1</v>
      </c>
      <c r="DB7" s="162" t="n">
        <v>2</v>
      </c>
      <c r="DC7" s="162" t="n">
        <v>0</v>
      </c>
      <c r="DD7" s="162" t="n">
        <v>2</v>
      </c>
      <c r="DE7" s="162" t="n">
        <v>1</v>
      </c>
      <c r="DF7" s="142" t="n">
        <v>1</v>
      </c>
      <c r="DG7" s="162" t="n">
        <v>5.0001</v>
      </c>
      <c r="DH7" s="162"/>
      <c r="DI7" s="143" t="n">
        <v>50103</v>
      </c>
      <c r="DJ7" s="114" t="n">
        <v>2</v>
      </c>
    </row>
    <row r="8" customFormat="false" ht="15.95" hidden="false" customHeight="true" outlineLevel="0" collapsed="false">
      <c r="A8" s="128" t="n">
        <v>12</v>
      </c>
      <c r="B8" s="129" t="n">
        <v>2</v>
      </c>
      <c r="C8" s="144" t="n">
        <v>44354</v>
      </c>
      <c r="D8" s="145" t="n">
        <v>0.75</v>
      </c>
      <c r="E8" s="146" t="str">
        <f aca="false">IF($A8="","",VLOOKUP($A8,PARTITE_GIRONI,4,0))</f>
        <v>Linci (7)</v>
      </c>
      <c r="F8" s="147"/>
      <c r="G8" s="148"/>
      <c r="H8" s="149" t="str">
        <f aca="false">IF($A8="","",VLOOKUP($A8,PARTITE_GIRONI,6,0))</f>
        <v>Serval (8)</v>
      </c>
      <c r="I8" s="150" t="str">
        <f aca="false">IF($A8="","",VLOOKUP($A8,PARTITE_GIRONI,2,0))</f>
        <v>B</v>
      </c>
      <c r="J8" s="150" t="str">
        <f aca="false">IF($B8="","",VLOOKUP($B8,CAMPI,2,0))</f>
        <v>Cristo Re 2</v>
      </c>
      <c r="K8" s="113"/>
      <c r="L8" s="155" t="str">
        <f aca="false">VLOOKUP(ROW()-4,'Classifiche Gironi'!$A$2:$S$5,4,0)</f>
        <v>Ghepardi (4)</v>
      </c>
      <c r="M8" s="156" t="n">
        <f aca="false">VLOOKUP(ROW()-4,'Classifiche Gironi'!$A$2:$S$5,5,0)</f>
        <v>3</v>
      </c>
      <c r="N8" s="156" t="n">
        <f aca="false">VLOOKUP(ROW()-4,'Classifiche Gironi'!$A$2:$T$5,6,0)</f>
        <v>1</v>
      </c>
      <c r="O8" s="156" t="n">
        <f aca="false">VLOOKUP(ROW()-4,'Classifiche Gironi'!$A$2:$T$5,7,0)</f>
        <v>2</v>
      </c>
      <c r="P8" s="156" t="n">
        <f aca="false">VLOOKUP(ROW()-4,'Classifiche Gironi'!$A$2:$T$5,8,0)</f>
        <v>0</v>
      </c>
      <c r="Q8" s="156" t="n">
        <f aca="false">VLOOKUP(ROW()-4,'Classifiche Gironi'!$A$2:$T$5,9,0)</f>
        <v>4</v>
      </c>
      <c r="R8" s="156" t="n">
        <f aca="false">VLOOKUP(ROW()-4,'Classifiche Gironi'!$A$2:$T$5,10,0)</f>
        <v>151</v>
      </c>
      <c r="S8" s="156" t="n">
        <f aca="false">VLOOKUP(ROW()-4,'Classifiche Gironi'!$A$2:$T$5,11,0)</f>
        <v>161</v>
      </c>
      <c r="T8" s="157" t="n">
        <f aca="false">VLOOKUP(ROW()-4,'Classifiche Gironi'!$A$2:$T$5,12,0)</f>
        <v>-10</v>
      </c>
      <c r="U8" s="138"/>
      <c r="V8" s="126"/>
      <c r="W8" s="158"/>
      <c r="X8" s="163" t="str">
        <f aca="false">L16</f>
        <v>Ippopotami (11)</v>
      </c>
      <c r="Y8" s="164"/>
      <c r="Z8" s="165" t="s">
        <v>176</v>
      </c>
      <c r="AA8" s="114"/>
      <c r="AB8" s="166" t="s">
        <v>177</v>
      </c>
      <c r="AC8" s="114"/>
      <c r="AD8" s="167"/>
      <c r="AE8" s="114"/>
      <c r="AF8" s="114"/>
      <c r="AG8" s="114"/>
      <c r="AH8" s="114"/>
      <c r="AI8" s="114"/>
      <c r="AJ8" s="114"/>
      <c r="AK8" s="114"/>
      <c r="AL8" s="114"/>
      <c r="AM8" s="114"/>
      <c r="AN8" s="114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4"/>
      <c r="BC8" s="114"/>
      <c r="BD8" s="114"/>
      <c r="BE8" s="114"/>
      <c r="BF8" s="114"/>
      <c r="BG8" s="114"/>
      <c r="BH8" s="114"/>
      <c r="BI8" s="114"/>
      <c r="BJ8" s="114"/>
      <c r="BK8" s="114"/>
      <c r="BL8" s="114"/>
      <c r="BM8" s="114"/>
      <c r="BN8" s="114"/>
      <c r="BO8" s="114"/>
      <c r="BP8" s="114"/>
      <c r="BQ8" s="114"/>
      <c r="BR8" s="114"/>
      <c r="BS8" s="114"/>
      <c r="BT8" s="114"/>
      <c r="BU8" s="114"/>
      <c r="BV8" s="114"/>
      <c r="BW8" s="114"/>
      <c r="BX8" s="114"/>
      <c r="BY8" s="114"/>
      <c r="BZ8" s="114"/>
      <c r="CA8" s="114"/>
      <c r="CB8" s="114"/>
      <c r="CC8" s="114"/>
      <c r="CD8" s="114"/>
      <c r="CE8" s="114"/>
      <c r="CF8" s="114"/>
      <c r="CG8" s="114"/>
      <c r="CH8" s="114"/>
      <c r="CI8" s="114"/>
      <c r="CJ8" s="114"/>
      <c r="CK8" s="114"/>
      <c r="CL8" s="114"/>
      <c r="CM8" s="114"/>
      <c r="CN8" s="114"/>
      <c r="CO8" s="114"/>
      <c r="CP8" s="114"/>
      <c r="CQ8" s="114"/>
      <c r="CR8" s="114"/>
      <c r="CS8" s="114"/>
      <c r="CT8" s="114"/>
      <c r="CU8" s="114"/>
      <c r="CV8" s="114"/>
      <c r="CW8" s="114"/>
      <c r="CX8" s="114"/>
      <c r="CY8" s="141" t="s">
        <v>178</v>
      </c>
      <c r="CZ8" s="142" t="n">
        <v>3</v>
      </c>
      <c r="DA8" s="142" t="n">
        <v>0</v>
      </c>
      <c r="DB8" s="142" t="n">
        <v>1</v>
      </c>
      <c r="DC8" s="142" t="n">
        <v>2</v>
      </c>
      <c r="DD8" s="142" t="n">
        <v>2</v>
      </c>
      <c r="DE8" s="142" t="n">
        <v>4</v>
      </c>
      <c r="DF8" s="142" t="n">
        <v>-2</v>
      </c>
      <c r="DG8" s="142" t="n">
        <v>0.9998</v>
      </c>
      <c r="DH8" s="142"/>
      <c r="DI8" s="143" t="n">
        <v>9800</v>
      </c>
      <c r="DJ8" s="114" t="n">
        <v>3</v>
      </c>
    </row>
    <row r="9" customFormat="false" ht="15.95" hidden="false" customHeight="true" outlineLevel="0" collapsed="false">
      <c r="A9" s="128" t="n">
        <v>13</v>
      </c>
      <c r="B9" s="129" t="n">
        <v>3</v>
      </c>
      <c r="C9" s="144" t="n">
        <v>44354</v>
      </c>
      <c r="D9" s="145" t="n">
        <v>0.666666666666667</v>
      </c>
      <c r="E9" s="146" t="str">
        <f aca="false">IF($A9="","",VLOOKUP($A9,PARTITE_GIRONI,4,0))</f>
        <v>Elefanti (9)</v>
      </c>
      <c r="F9" s="147"/>
      <c r="G9" s="148"/>
      <c r="H9" s="149" t="str">
        <f aca="false">IF($A9="","",VLOOKUP($A9,PARTITE_GIRONI,6,0))</f>
        <v>Giraffe (10)</v>
      </c>
      <c r="I9" s="150" t="str">
        <f aca="false">IF($A9="","",VLOOKUP($A9,PARTITE_GIRONI,2,0))</f>
        <v>C</v>
      </c>
      <c r="J9" s="150" t="str">
        <f aca="false">IF($B9="","",VLOOKUP($B9,CAMPI,2,0))</f>
        <v>Basket Giovane</v>
      </c>
      <c r="K9" s="113"/>
      <c r="L9" s="168" t="s">
        <v>179</v>
      </c>
      <c r="M9" s="169" t="s">
        <v>47</v>
      </c>
      <c r="N9" s="169" t="s">
        <v>159</v>
      </c>
      <c r="O9" s="169" t="s">
        <v>160</v>
      </c>
      <c r="P9" s="169" t="s">
        <v>42</v>
      </c>
      <c r="Q9" s="169" t="s">
        <v>161</v>
      </c>
      <c r="R9" s="169" t="s">
        <v>162</v>
      </c>
      <c r="S9" s="169" t="s">
        <v>163</v>
      </c>
      <c r="T9" s="169" t="s">
        <v>164</v>
      </c>
      <c r="U9" s="138"/>
      <c r="V9" s="126"/>
      <c r="W9" s="139"/>
      <c r="X9" s="140"/>
      <c r="Y9" s="170"/>
      <c r="Z9" s="171"/>
      <c r="AA9" s="114"/>
      <c r="AB9" s="172" t="n">
        <f aca="false">W35+1</f>
        <v>57</v>
      </c>
      <c r="AC9" s="159" t="str">
        <f aca="false">IF(Y7&amp;Y8="","Vincente "&amp;W7,IF(Y7&gt;Y8,X7,X8))</f>
        <v>Vincente 49</v>
      </c>
      <c r="AD9" s="160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4"/>
      <c r="BC9" s="114"/>
      <c r="BD9" s="114"/>
      <c r="BE9" s="114"/>
      <c r="BF9" s="114"/>
      <c r="BG9" s="114"/>
      <c r="BH9" s="114"/>
      <c r="BI9" s="114"/>
      <c r="BJ9" s="114"/>
      <c r="BK9" s="114"/>
      <c r="BL9" s="114"/>
      <c r="BM9" s="114"/>
      <c r="BN9" s="114"/>
      <c r="BO9" s="114"/>
      <c r="BP9" s="114"/>
      <c r="BQ9" s="114"/>
      <c r="BR9" s="114"/>
      <c r="BS9" s="114"/>
      <c r="BT9" s="114"/>
      <c r="BU9" s="114"/>
      <c r="BV9" s="114"/>
      <c r="BW9" s="114"/>
      <c r="BX9" s="114"/>
      <c r="BY9" s="114"/>
      <c r="BZ9" s="114"/>
      <c r="CA9" s="114"/>
      <c r="CB9" s="114"/>
      <c r="CC9" s="114"/>
      <c r="CD9" s="114"/>
      <c r="CE9" s="114"/>
      <c r="CF9" s="114"/>
      <c r="CG9" s="114"/>
      <c r="CH9" s="114"/>
      <c r="CI9" s="114"/>
      <c r="CJ9" s="114"/>
      <c r="CK9" s="114"/>
      <c r="CL9" s="114"/>
      <c r="CM9" s="114"/>
      <c r="CN9" s="114"/>
      <c r="CO9" s="114"/>
      <c r="CP9" s="114"/>
      <c r="CQ9" s="114"/>
      <c r="CR9" s="114"/>
      <c r="CS9" s="114"/>
      <c r="CT9" s="114"/>
      <c r="CU9" s="114"/>
      <c r="CV9" s="114"/>
      <c r="CW9" s="114"/>
      <c r="CX9" s="114"/>
      <c r="CY9" s="173" t="s">
        <v>179</v>
      </c>
      <c r="CZ9" s="173" t="s">
        <v>47</v>
      </c>
      <c r="DA9" s="173" t="s">
        <v>159</v>
      </c>
      <c r="DB9" s="173" t="s">
        <v>165</v>
      </c>
      <c r="DC9" s="173" t="s">
        <v>160</v>
      </c>
      <c r="DD9" s="173" t="s">
        <v>166</v>
      </c>
      <c r="DE9" s="173" t="s">
        <v>167</v>
      </c>
      <c r="DF9" s="173"/>
      <c r="DG9" s="173" t="s">
        <v>169</v>
      </c>
      <c r="DH9" s="173"/>
      <c r="DI9" s="143"/>
      <c r="DJ9" s="114"/>
    </row>
    <row r="10" customFormat="false" ht="15.95" hidden="false" customHeight="true" outlineLevel="0" collapsed="false">
      <c r="A10" s="128" t="n">
        <v>18</v>
      </c>
      <c r="B10" s="129" t="n">
        <v>3</v>
      </c>
      <c r="C10" s="144" t="n">
        <v>44354</v>
      </c>
      <c r="D10" s="145" t="n">
        <v>0.75</v>
      </c>
      <c r="E10" s="146" t="str">
        <f aca="false">IF($A10="","",VLOOKUP($A10,PARTITE_GIRONI,4,0))</f>
        <v>Ippopotami (11)</v>
      </c>
      <c r="F10" s="147"/>
      <c r="G10" s="148"/>
      <c r="H10" s="149" t="str">
        <f aca="false">IF($A10="","",VLOOKUP($A10,PARTITE_GIRONI,6,0))</f>
        <v>Iguane (12)</v>
      </c>
      <c r="I10" s="150" t="str">
        <f aca="false">IF($A10="","",VLOOKUP($A10,PARTITE_GIRONI,2,0))</f>
        <v>C</v>
      </c>
      <c r="J10" s="150" t="str">
        <f aca="false">IF($B10="","",VLOOKUP($B10,CAMPI,2,0))</f>
        <v>Basket Giovane</v>
      </c>
      <c r="K10" s="113"/>
      <c r="L10" s="135" t="str">
        <f aca="false">VLOOKUP(ROW()-9,'Classifiche Gironi'!$A$8:$S$11,4,0)</f>
        <v>Linci (7)</v>
      </c>
      <c r="M10" s="136" t="n">
        <f aca="false">VLOOKUP(ROW()-9,'Classifiche Gironi'!$A$8:$S$11,5,0)</f>
        <v>3</v>
      </c>
      <c r="N10" s="136" t="n">
        <f aca="false">VLOOKUP(ROW()-9,'Classifiche Gironi'!$A$8:$S$11,6,0)</f>
        <v>3</v>
      </c>
      <c r="O10" s="136" t="n">
        <f aca="false">VLOOKUP(ROW()-9,'Classifiche Gironi'!$A$8:$S$11,7,0)</f>
        <v>0</v>
      </c>
      <c r="P10" s="136" t="n">
        <f aca="false">VLOOKUP(ROW()-9,'Classifiche Gironi'!$A$8:$S$11,8,0)</f>
        <v>0</v>
      </c>
      <c r="Q10" s="136" t="n">
        <f aca="false">VLOOKUP(ROW()-9,'Classifiche Gironi'!$A$8:$S$11,9,0)</f>
        <v>6</v>
      </c>
      <c r="R10" s="136" t="n">
        <f aca="false">VLOOKUP(ROW()-9,'Classifiche Gironi'!$A$8:$S$11,10,0)</f>
        <v>241</v>
      </c>
      <c r="S10" s="136" t="n">
        <f aca="false">VLOOKUP(ROW()-9,'Classifiche Gironi'!$A$8:$S$11,11,0)</f>
        <v>181</v>
      </c>
      <c r="T10" s="137" t="n">
        <f aca="false">VLOOKUP(ROW()-9,'Classifiche Gironi'!$A$8:$S$11,12,0)</f>
        <v>60</v>
      </c>
      <c r="U10" s="138"/>
      <c r="V10" s="126"/>
      <c r="W10" s="154" t="s">
        <v>180</v>
      </c>
      <c r="X10" s="154"/>
      <c r="Y10" s="154"/>
      <c r="Z10" s="171"/>
      <c r="AA10" s="174"/>
      <c r="AB10" s="172"/>
      <c r="AC10" s="163" t="str">
        <f aca="false">IF(Y11&amp;Y12="","Vincente "&amp;W11,IF(Y11&gt;Y12,X11,X12))</f>
        <v>Vincente 50</v>
      </c>
      <c r="AD10" s="164"/>
      <c r="AE10" s="175"/>
      <c r="AF10" s="114"/>
      <c r="AG10" s="114"/>
      <c r="AH10" s="114"/>
      <c r="AI10" s="114"/>
      <c r="AJ10" s="114"/>
      <c r="AK10" s="114"/>
      <c r="AL10" s="114"/>
      <c r="AM10" s="114"/>
      <c r="AN10" s="114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4"/>
      <c r="BC10" s="114"/>
      <c r="BD10" s="114"/>
      <c r="BE10" s="114"/>
      <c r="BF10" s="114"/>
      <c r="BG10" s="114"/>
      <c r="BH10" s="114"/>
      <c r="BI10" s="114"/>
      <c r="BJ10" s="114"/>
      <c r="BK10" s="114"/>
      <c r="BL10" s="114"/>
      <c r="BM10" s="114"/>
      <c r="BN10" s="114"/>
      <c r="BO10" s="114"/>
      <c r="BP10" s="114"/>
      <c r="BQ10" s="114"/>
      <c r="BR10" s="114"/>
      <c r="BS10" s="114"/>
      <c r="BT10" s="114"/>
      <c r="BU10" s="114"/>
      <c r="BV10" s="114"/>
      <c r="BW10" s="114"/>
      <c r="BX10" s="114"/>
      <c r="BY10" s="114"/>
      <c r="BZ10" s="114"/>
      <c r="CA10" s="114"/>
      <c r="CB10" s="114"/>
      <c r="CC10" s="114"/>
      <c r="CD10" s="114"/>
      <c r="CE10" s="114"/>
      <c r="CF10" s="114"/>
      <c r="CG10" s="114"/>
      <c r="CH10" s="114"/>
      <c r="CI10" s="114"/>
      <c r="CJ10" s="114"/>
      <c r="CK10" s="114"/>
      <c r="CL10" s="114"/>
      <c r="CM10" s="114"/>
      <c r="CN10" s="114"/>
      <c r="CO10" s="114"/>
      <c r="CP10" s="114"/>
      <c r="CQ10" s="114"/>
      <c r="CR10" s="114"/>
      <c r="CS10" s="114"/>
      <c r="CT10" s="114"/>
      <c r="CU10" s="114"/>
      <c r="CV10" s="114"/>
      <c r="CW10" s="114"/>
      <c r="CX10" s="114"/>
      <c r="CY10" s="141" t="s">
        <v>181</v>
      </c>
      <c r="CZ10" s="142" t="n">
        <v>3</v>
      </c>
      <c r="DA10" s="142" t="n">
        <v>1</v>
      </c>
      <c r="DB10" s="142" t="n">
        <v>2</v>
      </c>
      <c r="DC10" s="142" t="n">
        <v>0</v>
      </c>
      <c r="DD10" s="142" t="n">
        <v>3</v>
      </c>
      <c r="DE10" s="142" t="n">
        <v>2</v>
      </c>
      <c r="DF10" s="142"/>
      <c r="DG10" s="142" t="n">
        <v>5.0001</v>
      </c>
      <c r="DH10" s="142"/>
      <c r="DI10" s="143" t="n">
        <v>50104</v>
      </c>
      <c r="DJ10" s="114"/>
    </row>
    <row r="11" customFormat="false" ht="15.95" hidden="false" customHeight="true" outlineLevel="0" collapsed="false">
      <c r="A11" s="128" t="n">
        <v>19</v>
      </c>
      <c r="B11" s="129" t="n">
        <v>4</v>
      </c>
      <c r="C11" s="144" t="n">
        <v>44354</v>
      </c>
      <c r="D11" s="145" t="n">
        <v>0.666666666666667</v>
      </c>
      <c r="E11" s="146" t="str">
        <f aca="false">IF($A11="","",VLOOKUP($A11,PARTITE_GIRONI,4,0))</f>
        <v>Coccodrilli (13)</v>
      </c>
      <c r="F11" s="147"/>
      <c r="G11" s="148"/>
      <c r="H11" s="149" t="str">
        <f aca="false">IF($A11="","",VLOOKUP($A11,PARTITE_GIRONI,6,0))</f>
        <v>Pitoni (14)</v>
      </c>
      <c r="I11" s="150" t="str">
        <f aca="false">IF($A11="","",VLOOKUP($A11,PARTITE_GIRONI,2,0))</f>
        <v>D</v>
      </c>
      <c r="J11" s="150" t="str">
        <f aca="false">IF($B11="","",VLOOKUP($B11,CAMPI,2,0))</f>
        <v>Nuova Scuola</v>
      </c>
      <c r="K11" s="113"/>
      <c r="L11" s="151" t="str">
        <f aca="false">VLOOKUP(ROW()-9,'Classifiche Gironi'!$A$8:$S$11,4,0)</f>
        <v>Serval (8)</v>
      </c>
      <c r="M11" s="152" t="n">
        <f aca="false">VLOOKUP(ROW()-9,'Classifiche Gironi'!$A$8:$S$11,5,0)</f>
        <v>3</v>
      </c>
      <c r="N11" s="152" t="n">
        <f aca="false">VLOOKUP(ROW()-9,'Classifiche Gironi'!$A$8:$S$11,6,0)</f>
        <v>2</v>
      </c>
      <c r="O11" s="152" t="n">
        <f aca="false">VLOOKUP(ROW()-9,'Classifiche Gironi'!$A$8:$S$11,7,0)</f>
        <v>1</v>
      </c>
      <c r="P11" s="152" t="n">
        <f aca="false">VLOOKUP(ROW()-9,'Classifiche Gironi'!$A$8:$S$11,8,0)</f>
        <v>0</v>
      </c>
      <c r="Q11" s="152" t="n">
        <f aca="false">VLOOKUP(ROW()-9,'Classifiche Gironi'!$A$8:$S$11,9,0)</f>
        <v>5</v>
      </c>
      <c r="R11" s="152" t="n">
        <f aca="false">VLOOKUP(ROW()-9,'Classifiche Gironi'!$A$8:$S$11,10,0)</f>
        <v>224</v>
      </c>
      <c r="S11" s="152" t="n">
        <f aca="false">VLOOKUP(ROW()-9,'Classifiche Gironi'!$A$8:$S$11,11,0)</f>
        <v>209</v>
      </c>
      <c r="T11" s="153" t="n">
        <f aca="false">VLOOKUP(ROW()-9,'Classifiche Gironi'!$A$8:$S$11,12,0)</f>
        <v>15</v>
      </c>
      <c r="U11" s="138"/>
      <c r="V11" s="126"/>
      <c r="W11" s="176" t="n">
        <f aca="false">W7+1</f>
        <v>50</v>
      </c>
      <c r="X11" s="177" t="str">
        <f aca="false">L10</f>
        <v>Linci (7)</v>
      </c>
      <c r="Y11" s="160"/>
      <c r="Z11" s="178" t="s">
        <v>182</v>
      </c>
      <c r="AA11" s="114"/>
      <c r="AB11" s="114"/>
      <c r="AC11" s="114"/>
      <c r="AD11" s="170"/>
      <c r="AE11" s="171"/>
      <c r="AF11" s="114"/>
      <c r="AG11" s="114"/>
      <c r="AH11" s="114"/>
      <c r="AI11" s="114"/>
      <c r="AJ11" s="114"/>
      <c r="AK11" s="114"/>
      <c r="AL11" s="114"/>
      <c r="AM11" s="114"/>
      <c r="AN11" s="114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4"/>
      <c r="BC11" s="114"/>
      <c r="BD11" s="114"/>
      <c r="BE11" s="114"/>
      <c r="BF11" s="114"/>
      <c r="BG11" s="114"/>
      <c r="BH11" s="114"/>
      <c r="BI11" s="114"/>
      <c r="BJ11" s="114"/>
      <c r="BK11" s="114"/>
      <c r="BL11" s="114"/>
      <c r="BM11" s="114"/>
      <c r="BN11" s="114"/>
      <c r="BO11" s="114"/>
      <c r="BP11" s="114"/>
      <c r="BQ11" s="114"/>
      <c r="BR11" s="114"/>
      <c r="BS11" s="114"/>
      <c r="BT11" s="114"/>
      <c r="BU11" s="114"/>
      <c r="BV11" s="114"/>
      <c r="BW11" s="114"/>
      <c r="BX11" s="114"/>
      <c r="BY11" s="114"/>
      <c r="BZ11" s="114"/>
      <c r="CA11" s="114"/>
      <c r="CB11" s="114"/>
      <c r="CC11" s="114"/>
      <c r="CD11" s="114"/>
      <c r="CE11" s="114"/>
      <c r="CF11" s="114"/>
      <c r="CG11" s="114"/>
      <c r="CH11" s="114"/>
      <c r="CI11" s="114"/>
      <c r="CJ11" s="114"/>
      <c r="CK11" s="114"/>
      <c r="CL11" s="114"/>
      <c r="CM11" s="114"/>
      <c r="CN11" s="114"/>
      <c r="CO11" s="114"/>
      <c r="CP11" s="114"/>
      <c r="CQ11" s="114"/>
      <c r="CR11" s="114"/>
      <c r="CS11" s="114"/>
      <c r="CT11" s="114"/>
      <c r="CU11" s="114"/>
      <c r="CV11" s="114"/>
      <c r="CW11" s="114"/>
      <c r="CX11" s="114"/>
      <c r="CY11" s="141" t="s">
        <v>183</v>
      </c>
      <c r="CZ11" s="142" t="n">
        <v>3</v>
      </c>
      <c r="DA11" s="142" t="n">
        <v>2</v>
      </c>
      <c r="DB11" s="142" t="n">
        <v>0</v>
      </c>
      <c r="DC11" s="142" t="n">
        <v>1</v>
      </c>
      <c r="DD11" s="142" t="n">
        <v>6</v>
      </c>
      <c r="DE11" s="142" t="n">
        <v>3</v>
      </c>
      <c r="DF11" s="142"/>
      <c r="DG11" s="142" t="n">
        <v>6.0003</v>
      </c>
      <c r="DH11" s="142"/>
      <c r="DI11" s="143" t="n">
        <v>60309</v>
      </c>
      <c r="DJ11" s="114"/>
    </row>
    <row r="12" customFormat="false" ht="15.95" hidden="false" customHeight="true" outlineLevel="0" collapsed="false">
      <c r="A12" s="128" t="n">
        <v>24</v>
      </c>
      <c r="B12" s="129" t="n">
        <v>4</v>
      </c>
      <c r="C12" s="144" t="n">
        <v>44354</v>
      </c>
      <c r="D12" s="145" t="n">
        <v>0.75</v>
      </c>
      <c r="E12" s="146" t="str">
        <f aca="false">IF($A12="","",VLOOKUP($A12,PARTITE_GIRONI,4,0))</f>
        <v>Aquile (15)</v>
      </c>
      <c r="F12" s="147"/>
      <c r="G12" s="148"/>
      <c r="H12" s="149" t="str">
        <f aca="false">IF($A12="","",VLOOKUP($A12,PARTITE_GIRONI,6,0))</f>
        <v>Falchi (16)</v>
      </c>
      <c r="I12" s="150" t="str">
        <f aca="false">IF($A12="","",VLOOKUP($A12,PARTITE_GIRONI,2,0))</f>
        <v>D</v>
      </c>
      <c r="J12" s="150" t="str">
        <f aca="false">IF($B12="","",VLOOKUP($B12,CAMPI,2,0))</f>
        <v>Nuova Scuola</v>
      </c>
      <c r="K12" s="113"/>
      <c r="L12" s="155" t="str">
        <f aca="false">VLOOKUP(ROW()-9,'Classifiche Gironi'!$A$8:$S$11,4,0)</f>
        <v>Puma (6)</v>
      </c>
      <c r="M12" s="156" t="n">
        <f aca="false">VLOOKUP(ROW()-9,'Classifiche Gironi'!$A$8:$S$11,5,0)</f>
        <v>3</v>
      </c>
      <c r="N12" s="156" t="n">
        <f aca="false">VLOOKUP(ROW()-9,'Classifiche Gironi'!$A$8:$S$11,6,0)</f>
        <v>1</v>
      </c>
      <c r="O12" s="156" t="n">
        <f aca="false">VLOOKUP(ROW()-9,'Classifiche Gironi'!$A$8:$S$11,7,0)</f>
        <v>2</v>
      </c>
      <c r="P12" s="156" t="n">
        <f aca="false">VLOOKUP(ROW()-9,'Classifiche Gironi'!$A$8:$S$11,8,0)</f>
        <v>0</v>
      </c>
      <c r="Q12" s="156" t="n">
        <f aca="false">VLOOKUP(ROW()-9,'Classifiche Gironi'!$A$8:$S$11,9,0)</f>
        <v>4</v>
      </c>
      <c r="R12" s="156" t="n">
        <f aca="false">VLOOKUP(ROW()-9,'Classifiche Gironi'!$A$8:$S$11,10,0)</f>
        <v>184</v>
      </c>
      <c r="S12" s="156" t="n">
        <f aca="false">VLOOKUP(ROW()-9,'Classifiche Gironi'!$A$8:$S$11,11,0)</f>
        <v>216</v>
      </c>
      <c r="T12" s="157" t="n">
        <f aca="false">VLOOKUP(ROW()-9,'Classifiche Gironi'!$A$8:$S$11,12,0)</f>
        <v>-32</v>
      </c>
      <c r="U12" s="138"/>
      <c r="V12" s="126"/>
      <c r="W12" s="176"/>
      <c r="X12" s="179" t="str">
        <f aca="false">L21</f>
        <v>Aquile (15)</v>
      </c>
      <c r="Y12" s="164"/>
      <c r="Z12" s="161" t="s">
        <v>184</v>
      </c>
      <c r="AA12" s="114"/>
      <c r="AB12" s="114"/>
      <c r="AC12" s="114"/>
      <c r="AD12" s="170"/>
      <c r="AE12" s="171"/>
      <c r="AF12" s="114"/>
      <c r="AG12" s="166" t="s">
        <v>185</v>
      </c>
      <c r="AH12" s="114"/>
      <c r="AI12" s="114"/>
      <c r="AJ12" s="114"/>
      <c r="AK12" s="114"/>
      <c r="AL12" s="114"/>
      <c r="AM12" s="114"/>
      <c r="AN12" s="114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4"/>
      <c r="BC12" s="114"/>
      <c r="BD12" s="114"/>
      <c r="BE12" s="114"/>
      <c r="BF12" s="114"/>
      <c r="BG12" s="114"/>
      <c r="BH12" s="114"/>
      <c r="BI12" s="114"/>
      <c r="BJ12" s="114"/>
      <c r="BK12" s="114"/>
      <c r="BL12" s="114"/>
      <c r="BM12" s="114"/>
      <c r="BN12" s="114"/>
      <c r="BO12" s="114"/>
      <c r="BP12" s="114"/>
      <c r="BQ12" s="114"/>
      <c r="BR12" s="114"/>
      <c r="BS12" s="114"/>
      <c r="BT12" s="114"/>
      <c r="BU12" s="114"/>
      <c r="BV12" s="114"/>
      <c r="BW12" s="114"/>
      <c r="BX12" s="114"/>
      <c r="BY12" s="114"/>
      <c r="BZ12" s="114"/>
      <c r="CA12" s="114"/>
      <c r="CB12" s="114"/>
      <c r="CC12" s="114"/>
      <c r="CD12" s="114"/>
      <c r="CE12" s="114"/>
      <c r="CF12" s="114"/>
      <c r="CG12" s="114"/>
      <c r="CH12" s="114"/>
      <c r="CI12" s="114"/>
      <c r="CJ12" s="114"/>
      <c r="CK12" s="114"/>
      <c r="CL12" s="114"/>
      <c r="CM12" s="114"/>
      <c r="CN12" s="114"/>
      <c r="CO12" s="114"/>
      <c r="CP12" s="114"/>
      <c r="CQ12" s="114"/>
      <c r="CR12" s="114"/>
      <c r="CS12" s="114"/>
      <c r="CT12" s="114"/>
      <c r="CU12" s="114"/>
      <c r="CV12" s="114"/>
      <c r="CW12" s="114"/>
      <c r="CX12" s="114"/>
      <c r="CY12" s="141" t="s">
        <v>186</v>
      </c>
      <c r="CZ12" s="142" t="n">
        <v>3</v>
      </c>
      <c r="DA12" s="162" t="n">
        <v>1</v>
      </c>
      <c r="DB12" s="162" t="n">
        <v>1</v>
      </c>
      <c r="DC12" s="162" t="n">
        <v>1</v>
      </c>
      <c r="DD12" s="162" t="n">
        <v>3</v>
      </c>
      <c r="DE12" s="162" t="n">
        <v>3</v>
      </c>
      <c r="DF12" s="162"/>
      <c r="DG12" s="162" t="n">
        <v>4</v>
      </c>
      <c r="DH12" s="162"/>
      <c r="DI12" s="143" t="n">
        <v>40003</v>
      </c>
      <c r="DJ12" s="114"/>
    </row>
    <row r="13" customFormat="false" ht="15.95" hidden="false" customHeight="true" outlineLevel="0" collapsed="false">
      <c r="A13" s="128"/>
      <c r="B13" s="129"/>
      <c r="C13" s="144" t="n">
        <v>44354</v>
      </c>
      <c r="D13" s="145" t="n">
        <v>0.875</v>
      </c>
      <c r="E13" s="146" t="str">
        <f aca="false">IF($A13="","",VLOOKUP($A13,PARTITE_GIRONI,4,0))</f>
        <v/>
      </c>
      <c r="F13" s="147"/>
      <c r="G13" s="148"/>
      <c r="H13" s="149" t="str">
        <f aca="false">IF($A13="","",VLOOKUP($A13,PARTITE_GIRONI,6,0))</f>
        <v/>
      </c>
      <c r="I13" s="150" t="str">
        <f aca="false">IF($A13="","",VLOOKUP($A13,PARTITE_GIRONI,2,0))</f>
        <v/>
      </c>
      <c r="J13" s="150" t="str">
        <f aca="false">IF($B13="","",VLOOKUP($B13,CAMPI,2,0))</f>
        <v/>
      </c>
      <c r="K13" s="113"/>
      <c r="L13" s="155" t="str">
        <f aca="false">VLOOKUP(ROW()-9,'Classifiche Gironi'!$A$8:$S$11,4,0)</f>
        <v>Giaguari (5)</v>
      </c>
      <c r="M13" s="156" t="n">
        <f aca="false">VLOOKUP(ROW()-9,'Classifiche Gironi'!$A$8:$S$11,5,0)</f>
        <v>3</v>
      </c>
      <c r="N13" s="156" t="n">
        <f aca="false">VLOOKUP(ROW()-9,'Classifiche Gironi'!$A$8:$S$11,6,0)</f>
        <v>0</v>
      </c>
      <c r="O13" s="156" t="n">
        <f aca="false">VLOOKUP(ROW()-9,'Classifiche Gironi'!$A$8:$S$11,7,0)</f>
        <v>3</v>
      </c>
      <c r="P13" s="156" t="n">
        <f aca="false">VLOOKUP(ROW()-9,'Classifiche Gironi'!$A$8:$S$11,8,0)</f>
        <v>0</v>
      </c>
      <c r="Q13" s="156" t="n">
        <f aca="false">VLOOKUP(ROW()-9,'Classifiche Gironi'!$A$8:$S$11,9,0)</f>
        <v>3</v>
      </c>
      <c r="R13" s="156" t="n">
        <f aca="false">VLOOKUP(ROW()-9,'Classifiche Gironi'!$A$8:$S$11,10,0)</f>
        <v>174</v>
      </c>
      <c r="S13" s="156" t="n">
        <f aca="false">VLOOKUP(ROW()-9,'Classifiche Gironi'!$A$8:$S$11,11,0)</f>
        <v>217</v>
      </c>
      <c r="T13" s="157" t="n">
        <f aca="false">VLOOKUP(ROW()-9,'Classifiche Gironi'!$A$8:$S$11,12,0)</f>
        <v>-43</v>
      </c>
      <c r="U13" s="138"/>
      <c r="V13" s="126"/>
      <c r="W13" s="139"/>
      <c r="X13" s="140"/>
      <c r="Y13" s="170"/>
      <c r="Z13" s="114"/>
      <c r="AA13" s="114"/>
      <c r="AB13" s="114"/>
      <c r="AC13" s="114"/>
      <c r="AD13" s="170"/>
      <c r="AE13" s="171"/>
      <c r="AF13" s="114"/>
      <c r="AG13" s="180" t="n">
        <f aca="false">AB33+1</f>
        <v>61</v>
      </c>
      <c r="AH13" s="159" t="str">
        <f aca="false">IF(AD9&amp;AD10="","Vincente "&amp;AB9,IF(AD9&gt;AD10,AC9,AC10))</f>
        <v>Vincente 57</v>
      </c>
      <c r="AI13" s="160"/>
      <c r="AJ13" s="114"/>
      <c r="AK13" s="181"/>
      <c r="AL13" s="114"/>
      <c r="AM13" s="114"/>
      <c r="AN13" s="114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114"/>
      <c r="BS13" s="114"/>
      <c r="BT13" s="114"/>
      <c r="BU13" s="114"/>
      <c r="BV13" s="114"/>
      <c r="BW13" s="114"/>
      <c r="BX13" s="114"/>
      <c r="BY13" s="114"/>
      <c r="BZ13" s="114"/>
      <c r="CA13" s="114"/>
      <c r="CB13" s="114"/>
      <c r="CC13" s="114"/>
      <c r="CD13" s="114"/>
      <c r="CE13" s="114"/>
      <c r="CF13" s="114"/>
      <c r="CG13" s="114"/>
      <c r="CH13" s="114"/>
      <c r="CI13" s="114"/>
      <c r="CJ13" s="114"/>
      <c r="CK13" s="114"/>
      <c r="CL13" s="114"/>
      <c r="CM13" s="114"/>
      <c r="CN13" s="114"/>
      <c r="CO13" s="114"/>
      <c r="CP13" s="114"/>
      <c r="CQ13" s="114"/>
      <c r="CR13" s="114"/>
      <c r="CS13" s="114"/>
      <c r="CT13" s="114"/>
      <c r="CU13" s="114"/>
      <c r="CV13" s="114"/>
      <c r="CW13" s="114"/>
      <c r="CX13" s="114"/>
      <c r="CY13" s="141" t="s">
        <v>187</v>
      </c>
      <c r="CZ13" s="142" t="n">
        <v>3</v>
      </c>
      <c r="DA13" s="142" t="n">
        <v>0</v>
      </c>
      <c r="DB13" s="142" t="n">
        <v>1</v>
      </c>
      <c r="DC13" s="142" t="n">
        <v>2</v>
      </c>
      <c r="DD13" s="142" t="n">
        <v>2</v>
      </c>
      <c r="DE13" s="142" t="n">
        <v>6</v>
      </c>
      <c r="DF13" s="142"/>
      <c r="DG13" s="142" t="n">
        <v>0.9996</v>
      </c>
      <c r="DH13" s="142"/>
      <c r="DI13" s="143" t="n">
        <v>9598</v>
      </c>
      <c r="DJ13" s="114"/>
    </row>
    <row r="14" customFormat="false" ht="15.95" hidden="false" customHeight="true" outlineLevel="0" collapsed="false">
      <c r="A14" s="128" t="n">
        <v>2</v>
      </c>
      <c r="B14" s="129" t="n">
        <v>1</v>
      </c>
      <c r="C14" s="144" t="n">
        <v>44355</v>
      </c>
      <c r="D14" s="145" t="n">
        <v>0.375</v>
      </c>
      <c r="E14" s="146" t="str">
        <f aca="false">IF($A14="","",VLOOKUP($A14,PARTITE_GIRONI,4,0))</f>
        <v>Leoni (1)</v>
      </c>
      <c r="F14" s="147"/>
      <c r="G14" s="148"/>
      <c r="H14" s="149" t="str">
        <f aca="false">IF($A14="","",VLOOKUP($A14,PARTITE_GIRONI,6,0))</f>
        <v>Tigri (3)</v>
      </c>
      <c r="I14" s="150" t="str">
        <f aca="false">IF($A14="","",VLOOKUP($A14,PARTITE_GIRONI,2,0))</f>
        <v>A</v>
      </c>
      <c r="J14" s="150" t="str">
        <f aca="false">IF($B14="","",VLOOKUP($B14,CAMPI,2,0))</f>
        <v>Cristo Re 1</v>
      </c>
      <c r="K14" s="113"/>
      <c r="L14" s="182" t="s">
        <v>188</v>
      </c>
      <c r="M14" s="183" t="s">
        <v>47</v>
      </c>
      <c r="N14" s="183" t="s">
        <v>159</v>
      </c>
      <c r="O14" s="183" t="s">
        <v>160</v>
      </c>
      <c r="P14" s="183" t="s">
        <v>42</v>
      </c>
      <c r="Q14" s="183" t="s">
        <v>161</v>
      </c>
      <c r="R14" s="183" t="s">
        <v>162</v>
      </c>
      <c r="S14" s="183" t="s">
        <v>163</v>
      </c>
      <c r="T14" s="183" t="s">
        <v>164</v>
      </c>
      <c r="U14" s="138"/>
      <c r="V14" s="126"/>
      <c r="W14" s="166" t="s">
        <v>189</v>
      </c>
      <c r="X14" s="140"/>
      <c r="Y14" s="184"/>
      <c r="Z14" s="114"/>
      <c r="AA14" s="114"/>
      <c r="AB14" s="114"/>
      <c r="AC14" s="114"/>
      <c r="AD14" s="184"/>
      <c r="AE14" s="171"/>
      <c r="AF14" s="174"/>
      <c r="AG14" s="180"/>
      <c r="AH14" s="163" t="str">
        <f aca="false">IF(AD17&amp;AD18="","Vincente "&amp;AB17,IF(AD17&gt;AD18,AC17,AC18))</f>
        <v>Vincente 58</v>
      </c>
      <c r="AI14" s="164"/>
      <c r="AJ14" s="175"/>
      <c r="AK14" s="185"/>
      <c r="AL14" s="114"/>
      <c r="AM14" s="114"/>
      <c r="AN14" s="114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4"/>
      <c r="BC14" s="114"/>
      <c r="BD14" s="114"/>
      <c r="BE14" s="114"/>
      <c r="BF14" s="114"/>
      <c r="BG14" s="114"/>
      <c r="BH14" s="114"/>
      <c r="BI14" s="114"/>
      <c r="BJ14" s="114"/>
      <c r="BK14" s="114"/>
      <c r="BL14" s="114"/>
      <c r="BM14" s="114"/>
      <c r="BN14" s="114"/>
      <c r="BO14" s="114"/>
      <c r="BP14" s="114"/>
      <c r="BQ14" s="114"/>
      <c r="BR14" s="114"/>
      <c r="BS14" s="114"/>
      <c r="BT14" s="114"/>
      <c r="BU14" s="114"/>
      <c r="BV14" s="114"/>
      <c r="BW14" s="114"/>
      <c r="BX14" s="114"/>
      <c r="BY14" s="114"/>
      <c r="BZ14" s="114"/>
      <c r="CA14" s="114"/>
      <c r="CB14" s="114"/>
      <c r="CC14" s="114"/>
      <c r="CD14" s="114"/>
      <c r="CE14" s="114"/>
      <c r="CF14" s="114"/>
      <c r="CG14" s="114"/>
      <c r="CH14" s="114"/>
      <c r="CI14" s="114"/>
      <c r="CJ14" s="114"/>
      <c r="CK14" s="114"/>
      <c r="CL14" s="114"/>
      <c r="CM14" s="114"/>
      <c r="CN14" s="114"/>
      <c r="CO14" s="114"/>
      <c r="CP14" s="114"/>
      <c r="CQ14" s="114"/>
      <c r="CR14" s="114"/>
      <c r="CS14" s="114"/>
      <c r="CT14" s="114"/>
      <c r="CU14" s="114"/>
      <c r="CV14" s="114"/>
      <c r="CW14" s="114"/>
      <c r="CX14" s="114"/>
      <c r="CY14" s="186" t="s">
        <v>188</v>
      </c>
      <c r="CZ14" s="186" t="s">
        <v>47</v>
      </c>
      <c r="DA14" s="186" t="s">
        <v>159</v>
      </c>
      <c r="DB14" s="186" t="s">
        <v>165</v>
      </c>
      <c r="DC14" s="186" t="s">
        <v>160</v>
      </c>
      <c r="DD14" s="186" t="s">
        <v>166</v>
      </c>
      <c r="DE14" s="186" t="s">
        <v>167</v>
      </c>
      <c r="DF14" s="186"/>
      <c r="DG14" s="186" t="s">
        <v>169</v>
      </c>
      <c r="DH14" s="186"/>
      <c r="DI14" s="143"/>
      <c r="DJ14" s="114"/>
    </row>
    <row r="15" customFormat="false" ht="15.95" hidden="false" customHeight="true" outlineLevel="0" collapsed="false">
      <c r="A15" s="128" t="n">
        <v>8</v>
      </c>
      <c r="B15" s="129" t="n">
        <v>2</v>
      </c>
      <c r="C15" s="144" t="n">
        <v>44355</v>
      </c>
      <c r="D15" s="145" t="n">
        <v>0.375</v>
      </c>
      <c r="E15" s="146" t="str">
        <f aca="false">IF($A15="","",VLOOKUP($A15,PARTITE_GIRONI,4,0))</f>
        <v>Giaguari (5)</v>
      </c>
      <c r="F15" s="147"/>
      <c r="G15" s="148"/>
      <c r="H15" s="149" t="str">
        <f aca="false">IF($A15="","",VLOOKUP($A15,PARTITE_GIRONI,6,0))</f>
        <v>Linci (7)</v>
      </c>
      <c r="I15" s="150" t="str">
        <f aca="false">IF($A15="","",VLOOKUP($A15,PARTITE_GIRONI,2,0))</f>
        <v>B</v>
      </c>
      <c r="J15" s="150" t="str">
        <f aca="false">IF($B15="","",VLOOKUP($B15,CAMPI,2,0))</f>
        <v>Cristo Re 2</v>
      </c>
      <c r="K15" s="113"/>
      <c r="L15" s="135" t="str">
        <f aca="false">VLOOKUP(ROW()-14,'Classifiche Gironi'!$A$14:$S$17,4,0)</f>
        <v>Giraffe (10)</v>
      </c>
      <c r="M15" s="136" t="n">
        <f aca="false">VLOOKUP(ROW()-14,'Classifiche Gironi'!$A$14:$S$17,5,0)</f>
        <v>3</v>
      </c>
      <c r="N15" s="136" t="n">
        <f aca="false">VLOOKUP(ROW()-14,'Classifiche Gironi'!$A$14:$S$17,6,0)</f>
        <v>3</v>
      </c>
      <c r="O15" s="136" t="n">
        <f aca="false">VLOOKUP(ROW()-14,'Classifiche Gironi'!$A$14:$S$17,7,0)</f>
        <v>0</v>
      </c>
      <c r="P15" s="136" t="n">
        <f aca="false">VLOOKUP(ROW()-14,'Classifiche Gironi'!$A$14:$S$17,8,0)</f>
        <v>0</v>
      </c>
      <c r="Q15" s="136" t="n">
        <f aca="false">VLOOKUP(ROW()-14,'Classifiche Gironi'!$A$14:$S$17,9,0)</f>
        <v>6</v>
      </c>
      <c r="R15" s="136" t="n">
        <f aca="false">VLOOKUP(ROW()-14,'Classifiche Gironi'!$A$14:$S$17,10,0)</f>
        <v>258</v>
      </c>
      <c r="S15" s="136" t="n">
        <f aca="false">VLOOKUP(ROW()-14,'Classifiche Gironi'!$A$14:$S$17,11,0)</f>
        <v>154</v>
      </c>
      <c r="T15" s="137" t="n">
        <f aca="false">VLOOKUP(ROW()-14,'Classifiche Gironi'!$A$14:$S$17,12,0)</f>
        <v>104</v>
      </c>
      <c r="U15" s="138"/>
      <c r="V15" s="126"/>
      <c r="W15" s="176" t="n">
        <f aca="false">W11+1</f>
        <v>51</v>
      </c>
      <c r="X15" s="177" t="str">
        <f aca="false">L25</f>
        <v>Cinghiali (20)</v>
      </c>
      <c r="Y15" s="160"/>
      <c r="Z15" s="161" t="s">
        <v>190</v>
      </c>
      <c r="AA15" s="114"/>
      <c r="AB15" s="114"/>
      <c r="AC15" s="114"/>
      <c r="AD15" s="184"/>
      <c r="AE15" s="171"/>
      <c r="AF15" s="114"/>
      <c r="AG15" s="114"/>
      <c r="AH15" s="114"/>
      <c r="AI15" s="170"/>
      <c r="AJ15" s="171"/>
      <c r="AK15" s="114"/>
      <c r="AL15" s="114"/>
      <c r="AM15" s="114"/>
      <c r="AN15" s="114"/>
      <c r="AO15" s="113"/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3"/>
      <c r="BA15" s="113"/>
      <c r="BB15" s="114"/>
      <c r="BC15" s="114"/>
      <c r="BD15" s="114"/>
      <c r="BE15" s="114"/>
      <c r="BF15" s="114"/>
      <c r="BG15" s="114"/>
      <c r="BH15" s="114"/>
      <c r="BI15" s="114"/>
      <c r="BJ15" s="114"/>
      <c r="BK15" s="114"/>
      <c r="BL15" s="114"/>
      <c r="BM15" s="114"/>
      <c r="BN15" s="114"/>
      <c r="BO15" s="114"/>
      <c r="BP15" s="114"/>
      <c r="BQ15" s="114"/>
      <c r="BR15" s="114"/>
      <c r="BS15" s="114"/>
      <c r="BT15" s="114"/>
      <c r="BU15" s="114"/>
      <c r="BV15" s="114"/>
      <c r="BW15" s="114"/>
      <c r="BX15" s="114"/>
      <c r="BY15" s="114"/>
      <c r="BZ15" s="114"/>
      <c r="CA15" s="114"/>
      <c r="CB15" s="114"/>
      <c r="CC15" s="114"/>
      <c r="CD15" s="114"/>
      <c r="CE15" s="114"/>
      <c r="CF15" s="114"/>
      <c r="CG15" s="114"/>
      <c r="CH15" s="114"/>
      <c r="CI15" s="114"/>
      <c r="CJ15" s="114"/>
      <c r="CK15" s="114"/>
      <c r="CL15" s="114"/>
      <c r="CM15" s="114"/>
      <c r="CN15" s="114"/>
      <c r="CO15" s="114"/>
      <c r="CP15" s="114"/>
      <c r="CQ15" s="114"/>
      <c r="CR15" s="114"/>
      <c r="CS15" s="114"/>
      <c r="CT15" s="114"/>
      <c r="CU15" s="114"/>
      <c r="CV15" s="114"/>
      <c r="CW15" s="114"/>
      <c r="CX15" s="114"/>
      <c r="CY15" s="141" t="s">
        <v>191</v>
      </c>
      <c r="CZ15" s="142" t="n">
        <v>3</v>
      </c>
      <c r="DA15" s="142" t="n">
        <v>1</v>
      </c>
      <c r="DB15" s="142" t="n">
        <v>0</v>
      </c>
      <c r="DC15" s="142" t="n">
        <v>2</v>
      </c>
      <c r="DD15" s="142" t="n">
        <v>2</v>
      </c>
      <c r="DE15" s="142" t="n">
        <v>2</v>
      </c>
      <c r="DF15" s="142"/>
      <c r="DG15" s="142" t="n">
        <v>3</v>
      </c>
      <c r="DH15" s="142"/>
      <c r="DI15" s="143"/>
      <c r="DJ15" s="114"/>
    </row>
    <row r="16" customFormat="false" ht="15.95" hidden="false" customHeight="true" outlineLevel="0" collapsed="false">
      <c r="A16" s="128" t="n">
        <v>14</v>
      </c>
      <c r="B16" s="129" t="n">
        <v>3</v>
      </c>
      <c r="C16" s="144" t="n">
        <v>44355</v>
      </c>
      <c r="D16" s="145" t="n">
        <v>0.375</v>
      </c>
      <c r="E16" s="146" t="str">
        <f aca="false">IF($A16="","",VLOOKUP($A16,PARTITE_GIRONI,4,0))</f>
        <v>Elefanti (9)</v>
      </c>
      <c r="F16" s="147"/>
      <c r="G16" s="148"/>
      <c r="H16" s="149" t="str">
        <f aca="false">IF($A16="","",VLOOKUP($A16,PARTITE_GIRONI,6,0))</f>
        <v>Ippopotami (11)</v>
      </c>
      <c r="I16" s="150" t="str">
        <f aca="false">IF($A16="","",VLOOKUP($A16,PARTITE_GIRONI,2,0))</f>
        <v>C</v>
      </c>
      <c r="J16" s="150" t="str">
        <f aca="false">IF($B16="","",VLOOKUP($B16,CAMPI,2,0))</f>
        <v>Basket Giovane</v>
      </c>
      <c r="K16" s="113"/>
      <c r="L16" s="151" t="str">
        <f aca="false">VLOOKUP(ROW()-14,'Classifiche Gironi'!$A$14:$S$17,4,0)</f>
        <v>Ippopotami (11)</v>
      </c>
      <c r="M16" s="152" t="n">
        <f aca="false">VLOOKUP(ROW()-14,'Classifiche Gironi'!$A$14:$S$17,5,0)</f>
        <v>3</v>
      </c>
      <c r="N16" s="152" t="n">
        <f aca="false">VLOOKUP(ROW()-14,'Classifiche Gironi'!$A$14:$S$17,6,0)</f>
        <v>2</v>
      </c>
      <c r="O16" s="152" t="n">
        <f aca="false">VLOOKUP(ROW()-14,'Classifiche Gironi'!$A$14:$S$17,7,0)</f>
        <v>1</v>
      </c>
      <c r="P16" s="152" t="n">
        <f aca="false">VLOOKUP(ROW()-14,'Classifiche Gironi'!$A$14:$S$17,8,0)</f>
        <v>0</v>
      </c>
      <c r="Q16" s="152" t="n">
        <f aca="false">VLOOKUP(ROW()-14,'Classifiche Gironi'!$A$14:$S$17,9,0)</f>
        <v>5</v>
      </c>
      <c r="R16" s="152" t="n">
        <f aca="false">VLOOKUP(ROW()-14,'Classifiche Gironi'!$A$14:$S$17,10,0)</f>
        <v>280</v>
      </c>
      <c r="S16" s="152" t="n">
        <f aca="false">VLOOKUP(ROW()-14,'Classifiche Gironi'!$A$14:$S$17,11,0)</f>
        <v>189</v>
      </c>
      <c r="T16" s="153" t="n">
        <f aca="false">VLOOKUP(ROW()-14,'Classifiche Gironi'!$A$14:$S$17,12,0)</f>
        <v>91</v>
      </c>
      <c r="U16" s="138"/>
      <c r="V16" s="126"/>
      <c r="W16" s="176"/>
      <c r="X16" s="179" t="str">
        <f aca="false">L36</f>
        <v>Orche (28)</v>
      </c>
      <c r="Y16" s="164"/>
      <c r="Z16" s="165" t="s">
        <v>192</v>
      </c>
      <c r="AA16" s="114"/>
      <c r="AB16" s="166" t="s">
        <v>193</v>
      </c>
      <c r="AC16" s="114"/>
      <c r="AD16" s="184"/>
      <c r="AE16" s="171"/>
      <c r="AF16" s="114"/>
      <c r="AG16" s="114"/>
      <c r="AH16" s="114"/>
      <c r="AI16" s="170"/>
      <c r="AJ16" s="171"/>
      <c r="AK16" s="114"/>
      <c r="AL16" s="114"/>
      <c r="AM16" s="114"/>
      <c r="AN16" s="114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  <c r="BA16" s="113"/>
      <c r="BB16" s="114"/>
      <c r="BC16" s="114"/>
      <c r="BD16" s="114"/>
      <c r="BE16" s="114"/>
      <c r="BF16" s="114"/>
      <c r="BG16" s="114"/>
      <c r="BH16" s="114"/>
      <c r="BI16" s="114"/>
      <c r="BJ16" s="114"/>
      <c r="BK16" s="114"/>
      <c r="BL16" s="114"/>
      <c r="BM16" s="114"/>
      <c r="BN16" s="114"/>
      <c r="BO16" s="114"/>
      <c r="BP16" s="114"/>
      <c r="BQ16" s="114"/>
      <c r="BR16" s="114"/>
      <c r="BS16" s="114"/>
      <c r="BT16" s="114"/>
      <c r="BU16" s="114"/>
      <c r="BV16" s="114"/>
      <c r="BW16" s="114"/>
      <c r="BX16" s="114"/>
      <c r="BY16" s="114"/>
      <c r="BZ16" s="114"/>
      <c r="CA16" s="114"/>
      <c r="CB16" s="114"/>
      <c r="CC16" s="114"/>
      <c r="CD16" s="114"/>
      <c r="CE16" s="114"/>
      <c r="CF16" s="114"/>
      <c r="CG16" s="114"/>
      <c r="CH16" s="114"/>
      <c r="CI16" s="114"/>
      <c r="CJ16" s="114"/>
      <c r="CK16" s="114"/>
      <c r="CL16" s="114"/>
      <c r="CM16" s="114"/>
      <c r="CN16" s="114"/>
      <c r="CO16" s="114"/>
      <c r="CP16" s="114"/>
      <c r="CQ16" s="114"/>
      <c r="CR16" s="114"/>
      <c r="CS16" s="114"/>
      <c r="CT16" s="114"/>
      <c r="CU16" s="114"/>
      <c r="CV16" s="114"/>
      <c r="CW16" s="114"/>
      <c r="CX16" s="114"/>
      <c r="CY16" s="141" t="s">
        <v>194</v>
      </c>
      <c r="CZ16" s="142" t="n">
        <v>3</v>
      </c>
      <c r="DA16" s="142" t="n">
        <v>2</v>
      </c>
      <c r="DB16" s="142" t="n">
        <v>1</v>
      </c>
      <c r="DC16" s="142" t="n">
        <v>0</v>
      </c>
      <c r="DD16" s="142" t="n">
        <v>3</v>
      </c>
      <c r="DE16" s="142" t="n">
        <v>0</v>
      </c>
      <c r="DF16" s="142"/>
      <c r="DG16" s="142" t="n">
        <v>7.0003</v>
      </c>
      <c r="DH16" s="142"/>
      <c r="DI16" s="143"/>
      <c r="DJ16" s="114"/>
    </row>
    <row r="17" customFormat="false" ht="15.95" hidden="false" customHeight="true" outlineLevel="0" collapsed="false">
      <c r="A17" s="128" t="n">
        <v>20</v>
      </c>
      <c r="B17" s="129" t="n">
        <v>4</v>
      </c>
      <c r="C17" s="144" t="n">
        <v>44355</v>
      </c>
      <c r="D17" s="145" t="n">
        <v>0.375</v>
      </c>
      <c r="E17" s="146" t="str">
        <f aca="false">IF($A17="","",VLOOKUP($A17,PARTITE_GIRONI,4,0))</f>
        <v>Coccodrilli (13)</v>
      </c>
      <c r="F17" s="147"/>
      <c r="G17" s="148"/>
      <c r="H17" s="149" t="str">
        <f aca="false">IF($A17="","",VLOOKUP($A17,PARTITE_GIRONI,6,0))</f>
        <v>Aquile (15)</v>
      </c>
      <c r="I17" s="150" t="str">
        <f aca="false">IF($A17="","",VLOOKUP($A17,PARTITE_GIRONI,2,0))</f>
        <v>D</v>
      </c>
      <c r="J17" s="150" t="str">
        <f aca="false">IF($B17="","",VLOOKUP($B17,CAMPI,2,0))</f>
        <v>Nuova Scuola</v>
      </c>
      <c r="K17" s="113"/>
      <c r="L17" s="155" t="str">
        <f aca="false">VLOOKUP(ROW()-14,'Classifiche Gironi'!$A$14:$S$17,4,0)</f>
        <v>Elefanti (9)</v>
      </c>
      <c r="M17" s="156" t="n">
        <f aca="false">VLOOKUP(ROW()-14,'Classifiche Gironi'!$A$14:$S$17,5,0)</f>
        <v>3</v>
      </c>
      <c r="N17" s="156" t="n">
        <f aca="false">VLOOKUP(ROW()-14,'Classifiche Gironi'!$A$14:$S$17,6,0)</f>
        <v>1</v>
      </c>
      <c r="O17" s="156" t="n">
        <f aca="false">VLOOKUP(ROW()-14,'Classifiche Gironi'!$A$14:$S$17,7,0)</f>
        <v>2</v>
      </c>
      <c r="P17" s="156" t="n">
        <f aca="false">VLOOKUP(ROW()-14,'Classifiche Gironi'!$A$14:$S$17,8,0)</f>
        <v>0</v>
      </c>
      <c r="Q17" s="156" t="n">
        <f aca="false">VLOOKUP(ROW()-14,'Classifiche Gironi'!$A$14:$S$17,9,0)</f>
        <v>4</v>
      </c>
      <c r="R17" s="156" t="n">
        <f aca="false">VLOOKUP(ROW()-14,'Classifiche Gironi'!$A$14:$S$17,10,0)</f>
        <v>154</v>
      </c>
      <c r="S17" s="156" t="n">
        <f aca="false">VLOOKUP(ROW()-14,'Classifiche Gironi'!$A$14:$S$17,11,0)</f>
        <v>237</v>
      </c>
      <c r="T17" s="157" t="n">
        <f aca="false">VLOOKUP(ROW()-14,'Classifiche Gironi'!$A$14:$S$17,12,0)</f>
        <v>-83</v>
      </c>
      <c r="U17" s="138"/>
      <c r="V17" s="126"/>
      <c r="W17" s="139"/>
      <c r="X17" s="140"/>
      <c r="Y17" s="170"/>
      <c r="Z17" s="187"/>
      <c r="AA17" s="114"/>
      <c r="AB17" s="172" t="n">
        <f aca="false">AB9+1</f>
        <v>58</v>
      </c>
      <c r="AC17" s="159" t="str">
        <f aca="false">IF(Y15&amp;Y16="","Vincente "&amp;W15,IF(Y15&gt;Y16,X15,X16))</f>
        <v>Vincente 51</v>
      </c>
      <c r="AD17" s="160"/>
      <c r="AE17" s="188"/>
      <c r="AF17" s="114"/>
      <c r="AG17" s="114"/>
      <c r="AH17" s="114"/>
      <c r="AI17" s="170"/>
      <c r="AJ17" s="171"/>
      <c r="AK17" s="114"/>
      <c r="AL17" s="114"/>
      <c r="AM17" s="114"/>
      <c r="AN17" s="114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14"/>
      <c r="BM17" s="114"/>
      <c r="BN17" s="114"/>
      <c r="BO17" s="114"/>
      <c r="BP17" s="114"/>
      <c r="BQ17" s="114"/>
      <c r="BR17" s="114"/>
      <c r="BS17" s="114"/>
      <c r="BT17" s="114"/>
      <c r="BU17" s="114"/>
      <c r="BV17" s="114"/>
      <c r="BW17" s="114"/>
      <c r="BX17" s="114"/>
      <c r="BY17" s="114"/>
      <c r="BZ17" s="114"/>
      <c r="CA17" s="114"/>
      <c r="CB17" s="114"/>
      <c r="CC17" s="114"/>
      <c r="CD17" s="114"/>
      <c r="CE17" s="114"/>
      <c r="CF17" s="114"/>
      <c r="CG17" s="114"/>
      <c r="CH17" s="114"/>
      <c r="CI17" s="114"/>
      <c r="CJ17" s="114"/>
      <c r="CK17" s="114"/>
      <c r="CL17" s="114"/>
      <c r="CM17" s="114"/>
      <c r="CN17" s="114"/>
      <c r="CO17" s="114"/>
      <c r="CP17" s="114"/>
      <c r="CQ17" s="114"/>
      <c r="CR17" s="114"/>
      <c r="CS17" s="114"/>
      <c r="CT17" s="114"/>
      <c r="CU17" s="114"/>
      <c r="CV17" s="114"/>
      <c r="CW17" s="114"/>
      <c r="CX17" s="114"/>
      <c r="CY17" s="141" t="s">
        <v>195</v>
      </c>
      <c r="CZ17" s="142" t="n">
        <v>3</v>
      </c>
      <c r="DA17" s="162" t="n">
        <v>2</v>
      </c>
      <c r="DB17" s="162" t="n">
        <v>1</v>
      </c>
      <c r="DC17" s="162" t="n">
        <v>0</v>
      </c>
      <c r="DD17" s="162" t="n">
        <v>2</v>
      </c>
      <c r="DE17" s="162" t="n">
        <v>0</v>
      </c>
      <c r="DF17" s="162"/>
      <c r="DG17" s="162" t="n">
        <v>7.0002</v>
      </c>
      <c r="DH17" s="162"/>
      <c r="DI17" s="143"/>
      <c r="DJ17" s="114"/>
    </row>
    <row r="18" customFormat="false" ht="15.95" hidden="false" customHeight="true" outlineLevel="0" collapsed="false">
      <c r="A18" s="128" t="n">
        <v>5</v>
      </c>
      <c r="B18" s="129" t="n">
        <v>1</v>
      </c>
      <c r="C18" s="144" t="n">
        <v>44355</v>
      </c>
      <c r="D18" s="145" t="n">
        <v>0.458333333333333</v>
      </c>
      <c r="E18" s="146" t="str">
        <f aca="false">IF($A18="","",VLOOKUP($A18,PARTITE_GIRONI,4,0))</f>
        <v>Pantere (2)</v>
      </c>
      <c r="F18" s="147"/>
      <c r="G18" s="148"/>
      <c r="H18" s="149" t="str">
        <f aca="false">IF($A18="","",VLOOKUP($A18,PARTITE_GIRONI,6,0))</f>
        <v>Ghepardi (4)</v>
      </c>
      <c r="I18" s="150" t="str">
        <f aca="false">IF($A18="","",VLOOKUP($A18,PARTITE_GIRONI,2,0))</f>
        <v>A</v>
      </c>
      <c r="J18" s="150" t="str">
        <f aca="false">IF($B18="","",VLOOKUP($B18,CAMPI,2,0))</f>
        <v>Cristo Re 1</v>
      </c>
      <c r="K18" s="113"/>
      <c r="L18" s="155" t="str">
        <f aca="false">VLOOKUP(ROW()-14,'Classifiche Gironi'!$A$14:$S$17,4,0)</f>
        <v>Iguane (12)</v>
      </c>
      <c r="M18" s="156" t="n">
        <f aca="false">VLOOKUP(ROW()-14,'Classifiche Gironi'!$A$14:$S$17,5,0)</f>
        <v>3</v>
      </c>
      <c r="N18" s="156" t="n">
        <f aca="false">VLOOKUP(ROW()-14,'Classifiche Gironi'!$A$14:$S$17,6,0)</f>
        <v>0</v>
      </c>
      <c r="O18" s="156" t="n">
        <f aca="false">VLOOKUP(ROW()-14,'Classifiche Gironi'!$A$14:$S$17,7,0)</f>
        <v>3</v>
      </c>
      <c r="P18" s="156" t="n">
        <f aca="false">VLOOKUP(ROW()-14,'Classifiche Gironi'!$A$14:$S$17,8,0)</f>
        <v>0</v>
      </c>
      <c r="Q18" s="156" t="n">
        <f aca="false">VLOOKUP(ROW()-14,'Classifiche Gironi'!$A$14:$S$17,9,0)</f>
        <v>3</v>
      </c>
      <c r="R18" s="156" t="n">
        <f aca="false">VLOOKUP(ROW()-14,'Classifiche Gironi'!$A$14:$S$17,10,0)</f>
        <v>101</v>
      </c>
      <c r="S18" s="156" t="n">
        <f aca="false">VLOOKUP(ROW()-14,'Classifiche Gironi'!$A$14:$S$17,11,0)</f>
        <v>213</v>
      </c>
      <c r="T18" s="157" t="n">
        <f aca="false">VLOOKUP(ROW()-14,'Classifiche Gironi'!$A$14:$S$17,12,0)</f>
        <v>-112</v>
      </c>
      <c r="U18" s="138"/>
      <c r="V18" s="126"/>
      <c r="W18" s="166" t="s">
        <v>196</v>
      </c>
      <c r="X18" s="140"/>
      <c r="Y18" s="184"/>
      <c r="Z18" s="187"/>
      <c r="AA18" s="174"/>
      <c r="AB18" s="172"/>
      <c r="AC18" s="163" t="str">
        <f aca="false">IF(Y19&amp;Y20="","Vincente "&amp;W19,IF(Y19&gt;Y20,X19,X20))</f>
        <v>Vincente 52</v>
      </c>
      <c r="AD18" s="164"/>
      <c r="AE18" s="114"/>
      <c r="AF18" s="114"/>
      <c r="AG18" s="114"/>
      <c r="AH18" s="114"/>
      <c r="AI18" s="170"/>
      <c r="AJ18" s="171"/>
      <c r="AK18" s="114"/>
      <c r="AL18" s="114"/>
      <c r="AM18" s="114"/>
      <c r="AN18" s="114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  <c r="BA18" s="113"/>
      <c r="BB18" s="114"/>
      <c r="BC18" s="114"/>
      <c r="BD18" s="114"/>
      <c r="BE18" s="114"/>
      <c r="BF18" s="114"/>
      <c r="BG18" s="114"/>
      <c r="BH18" s="114"/>
      <c r="BI18" s="114"/>
      <c r="BJ18" s="114"/>
      <c r="BK18" s="114"/>
      <c r="BL18" s="114"/>
      <c r="BM18" s="114"/>
      <c r="BN18" s="114"/>
      <c r="BO18" s="114"/>
      <c r="BP18" s="114"/>
      <c r="BQ18" s="114"/>
      <c r="BR18" s="114"/>
      <c r="BS18" s="114"/>
      <c r="BT18" s="114"/>
      <c r="BU18" s="114"/>
      <c r="BV18" s="114"/>
      <c r="BW18" s="114"/>
      <c r="BX18" s="114"/>
      <c r="BY18" s="114"/>
      <c r="BZ18" s="114"/>
      <c r="CA18" s="114"/>
      <c r="CB18" s="114"/>
      <c r="CC18" s="114"/>
      <c r="CD18" s="114"/>
      <c r="CE18" s="114"/>
      <c r="CF18" s="114"/>
      <c r="CG18" s="114"/>
      <c r="CH18" s="114"/>
      <c r="CI18" s="114"/>
      <c r="CJ18" s="114"/>
      <c r="CK18" s="114"/>
      <c r="CL18" s="114"/>
      <c r="CM18" s="114"/>
      <c r="CN18" s="114"/>
      <c r="CO18" s="114"/>
      <c r="CP18" s="114"/>
      <c r="CQ18" s="114"/>
      <c r="CR18" s="114"/>
      <c r="CS18" s="114"/>
      <c r="CT18" s="114"/>
      <c r="CU18" s="114"/>
      <c r="CV18" s="114"/>
      <c r="CW18" s="114"/>
      <c r="CX18" s="114"/>
      <c r="CY18" s="141" t="s">
        <v>197</v>
      </c>
      <c r="CZ18" s="142" t="n">
        <v>3</v>
      </c>
      <c r="DA18" s="142" t="n">
        <v>0</v>
      </c>
      <c r="DB18" s="142" t="n">
        <v>0</v>
      </c>
      <c r="DC18" s="142" t="n">
        <v>3</v>
      </c>
      <c r="DD18" s="142" t="n">
        <v>0</v>
      </c>
      <c r="DE18" s="142" t="n">
        <v>5</v>
      </c>
      <c r="DF18" s="142"/>
      <c r="DG18" s="142" t="n">
        <v>-0.0005</v>
      </c>
      <c r="DH18" s="142"/>
      <c r="DI18" s="143"/>
      <c r="DJ18" s="114"/>
    </row>
    <row r="19" customFormat="false" ht="15.95" hidden="false" customHeight="true" outlineLevel="0" collapsed="false">
      <c r="A19" s="128" t="n">
        <v>11</v>
      </c>
      <c r="B19" s="129" t="n">
        <v>2</v>
      </c>
      <c r="C19" s="144" t="n">
        <v>44355</v>
      </c>
      <c r="D19" s="145" t="n">
        <v>0.458333333333333</v>
      </c>
      <c r="E19" s="146" t="str">
        <f aca="false">IF($A19="","",VLOOKUP($A19,PARTITE_GIRONI,4,0))</f>
        <v>Puma (6)</v>
      </c>
      <c r="F19" s="147"/>
      <c r="G19" s="148"/>
      <c r="H19" s="149" t="str">
        <f aca="false">IF($A19="","",VLOOKUP($A19,PARTITE_GIRONI,6,0))</f>
        <v>Serval (8)</v>
      </c>
      <c r="I19" s="150" t="str">
        <f aca="false">IF($A19="","",VLOOKUP($A19,PARTITE_GIRONI,2,0))</f>
        <v>B</v>
      </c>
      <c r="J19" s="150" t="str">
        <f aca="false">IF($B19="","",VLOOKUP($B19,CAMPI,2,0))</f>
        <v>Cristo Re 2</v>
      </c>
      <c r="K19" s="113"/>
      <c r="L19" s="189" t="s">
        <v>198</v>
      </c>
      <c r="M19" s="190" t="s">
        <v>47</v>
      </c>
      <c r="N19" s="190" t="s">
        <v>159</v>
      </c>
      <c r="O19" s="190" t="s">
        <v>160</v>
      </c>
      <c r="P19" s="190" t="s">
        <v>42</v>
      </c>
      <c r="Q19" s="190" t="s">
        <v>161</v>
      </c>
      <c r="R19" s="190" t="s">
        <v>162</v>
      </c>
      <c r="S19" s="190" t="s">
        <v>163</v>
      </c>
      <c r="T19" s="190" t="s">
        <v>164</v>
      </c>
      <c r="U19" s="138"/>
      <c r="V19" s="126"/>
      <c r="W19" s="176" t="n">
        <f aca="false">W15+1</f>
        <v>52</v>
      </c>
      <c r="X19" s="177" t="str">
        <f aca="false">L30</f>
        <v>Balene (21)</v>
      </c>
      <c r="Y19" s="160"/>
      <c r="Z19" s="178" t="s">
        <v>199</v>
      </c>
      <c r="AA19" s="114"/>
      <c r="AB19" s="114"/>
      <c r="AC19" s="114"/>
      <c r="AD19" s="170"/>
      <c r="AE19" s="114"/>
      <c r="AF19" s="114"/>
      <c r="AG19" s="114"/>
      <c r="AH19" s="114"/>
      <c r="AI19" s="170"/>
      <c r="AJ19" s="171"/>
      <c r="AK19" s="114"/>
      <c r="AL19" s="166" t="s">
        <v>200</v>
      </c>
      <c r="AM19" s="114"/>
      <c r="AN19" s="114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13"/>
      <c r="BB19" s="114"/>
      <c r="BC19" s="114"/>
      <c r="BD19" s="114"/>
      <c r="BE19" s="114"/>
      <c r="BF19" s="114"/>
      <c r="BG19" s="114"/>
      <c r="BH19" s="114"/>
      <c r="BI19" s="114"/>
      <c r="BJ19" s="114"/>
      <c r="BK19" s="114"/>
      <c r="BL19" s="114"/>
      <c r="BM19" s="114"/>
      <c r="BN19" s="114"/>
      <c r="BO19" s="114"/>
      <c r="BP19" s="114"/>
      <c r="BQ19" s="114"/>
      <c r="BR19" s="114"/>
      <c r="BS19" s="114"/>
      <c r="BT19" s="114"/>
      <c r="BU19" s="114"/>
      <c r="BV19" s="114"/>
      <c r="BW19" s="114"/>
      <c r="BX19" s="114"/>
      <c r="BY19" s="114"/>
      <c r="BZ19" s="114"/>
      <c r="CA19" s="114"/>
      <c r="CB19" s="114"/>
      <c r="CC19" s="114"/>
      <c r="CD19" s="114"/>
      <c r="CE19" s="114"/>
      <c r="CF19" s="114"/>
      <c r="CG19" s="114"/>
      <c r="CH19" s="114"/>
      <c r="CI19" s="114"/>
      <c r="CJ19" s="114"/>
      <c r="CK19" s="114"/>
      <c r="CL19" s="114"/>
      <c r="CM19" s="114"/>
      <c r="CN19" s="114"/>
      <c r="CO19" s="114"/>
      <c r="CP19" s="114"/>
      <c r="CQ19" s="114"/>
      <c r="CR19" s="114"/>
      <c r="CS19" s="114"/>
      <c r="CT19" s="114"/>
      <c r="CU19" s="114"/>
      <c r="CV19" s="114"/>
      <c r="CW19" s="114"/>
      <c r="CX19" s="114"/>
      <c r="CY19" s="191" t="s">
        <v>198</v>
      </c>
      <c r="CZ19" s="191" t="s">
        <v>47</v>
      </c>
      <c r="DA19" s="191" t="s">
        <v>159</v>
      </c>
      <c r="DB19" s="191" t="s">
        <v>165</v>
      </c>
      <c r="DC19" s="191" t="s">
        <v>160</v>
      </c>
      <c r="DD19" s="191" t="s">
        <v>166</v>
      </c>
      <c r="DE19" s="191" t="s">
        <v>167</v>
      </c>
      <c r="DF19" s="191"/>
      <c r="DG19" s="191" t="s">
        <v>169</v>
      </c>
      <c r="DH19" s="191"/>
      <c r="DI19" s="143"/>
      <c r="DJ19" s="114"/>
    </row>
    <row r="20" customFormat="false" ht="15.95" hidden="false" customHeight="true" outlineLevel="0" collapsed="false">
      <c r="A20" s="128" t="n">
        <v>17</v>
      </c>
      <c r="B20" s="129" t="n">
        <v>3</v>
      </c>
      <c r="C20" s="144" t="n">
        <v>44355</v>
      </c>
      <c r="D20" s="145" t="n">
        <v>0.458333333333333</v>
      </c>
      <c r="E20" s="146" t="str">
        <f aca="false">IF($A20="","",VLOOKUP($A20,PARTITE_GIRONI,4,0))</f>
        <v>Giraffe (10)</v>
      </c>
      <c r="F20" s="147"/>
      <c r="G20" s="148"/>
      <c r="H20" s="149" t="str">
        <f aca="false">IF($A20="","",VLOOKUP($A20,PARTITE_GIRONI,6,0))</f>
        <v>Iguane (12)</v>
      </c>
      <c r="I20" s="150" t="str">
        <f aca="false">IF($A20="","",VLOOKUP($A20,PARTITE_GIRONI,2,0))</f>
        <v>C</v>
      </c>
      <c r="J20" s="150" t="str">
        <f aca="false">IF($B20="","",VLOOKUP($B20,CAMPI,2,0))</f>
        <v>Basket Giovane</v>
      </c>
      <c r="K20" s="113"/>
      <c r="L20" s="135" t="str">
        <f aca="false">VLOOKUP(ROW()-19,'Classifiche Gironi'!$A$20:$S$23,4,0)</f>
        <v>Pitoni (14)</v>
      </c>
      <c r="M20" s="136" t="n">
        <f aca="false">VLOOKUP(ROW()-19,'Classifiche Gironi'!$A$20:$S$23,5,0)</f>
        <v>3</v>
      </c>
      <c r="N20" s="136" t="n">
        <f aca="false">VLOOKUP(ROW()-19,'Classifiche Gironi'!$A$20:$S$23,6,0)</f>
        <v>2</v>
      </c>
      <c r="O20" s="136" t="n">
        <f aca="false">VLOOKUP(ROW()-19,'Classifiche Gironi'!$A$20:$S$23,7,0)</f>
        <v>1</v>
      </c>
      <c r="P20" s="136" t="n">
        <f aca="false">VLOOKUP(ROW()-19,'Classifiche Gironi'!$A$20:$S$23,8,0)</f>
        <v>0</v>
      </c>
      <c r="Q20" s="136" t="n">
        <f aca="false">VLOOKUP(ROW()-19,'Classifiche Gironi'!$A$20:$S$23,9,0)</f>
        <v>5</v>
      </c>
      <c r="R20" s="136" t="n">
        <f aca="false">VLOOKUP(ROW()-19,'Classifiche Gironi'!$A$20:$S$23,10,0)</f>
        <v>218</v>
      </c>
      <c r="S20" s="136" t="n">
        <f aca="false">VLOOKUP(ROW()-19,'Classifiche Gironi'!$A$20:$S$23,11,0)</f>
        <v>206</v>
      </c>
      <c r="T20" s="137" t="n">
        <f aca="false">VLOOKUP(ROW()-19,'Classifiche Gironi'!$A$20:$S$23,12,0)</f>
        <v>12</v>
      </c>
      <c r="U20" s="138"/>
      <c r="V20" s="126"/>
      <c r="W20" s="176"/>
      <c r="X20" s="179" t="str">
        <f aca="false">L41</f>
        <v>Piranha (29)</v>
      </c>
      <c r="Y20" s="164"/>
      <c r="Z20" s="161" t="s">
        <v>201</v>
      </c>
      <c r="AA20" s="114"/>
      <c r="AB20" s="114"/>
      <c r="AC20" s="114"/>
      <c r="AD20" s="170"/>
      <c r="AE20" s="114"/>
      <c r="AF20" s="114"/>
      <c r="AG20" s="114"/>
      <c r="AH20" s="114"/>
      <c r="AI20" s="170"/>
      <c r="AJ20" s="171"/>
      <c r="AK20" s="114"/>
      <c r="AL20" s="192" t="n">
        <f aca="false">AG29+1</f>
        <v>63</v>
      </c>
      <c r="AM20" s="159" t="str">
        <f aca="false">IF(AI13&amp;AI14="","Vincente "&amp;AG13,IF(AI13&gt;AI14,AH13,AH14))</f>
        <v>Vincente 61</v>
      </c>
      <c r="AN20" s="160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4"/>
      <c r="BC20" s="114"/>
      <c r="BD20" s="114"/>
      <c r="BE20" s="114"/>
      <c r="BF20" s="114"/>
      <c r="BG20" s="114"/>
      <c r="BH20" s="114"/>
      <c r="BI20" s="114"/>
      <c r="BJ20" s="114"/>
      <c r="BK20" s="114"/>
      <c r="BL20" s="114"/>
      <c r="BM20" s="114"/>
      <c r="BN20" s="114"/>
      <c r="BO20" s="114"/>
      <c r="BP20" s="114"/>
      <c r="BQ20" s="114"/>
      <c r="BR20" s="114"/>
      <c r="BS20" s="114"/>
      <c r="BT20" s="114"/>
      <c r="BU20" s="114"/>
      <c r="BV20" s="114"/>
      <c r="BW20" s="114"/>
      <c r="BX20" s="114"/>
      <c r="BY20" s="114"/>
      <c r="BZ20" s="114"/>
      <c r="CA20" s="114"/>
      <c r="CB20" s="114"/>
      <c r="CC20" s="114"/>
      <c r="CD20" s="114"/>
      <c r="CE20" s="114"/>
      <c r="CF20" s="114"/>
      <c r="CG20" s="114"/>
      <c r="CH20" s="114"/>
      <c r="CI20" s="114"/>
      <c r="CJ20" s="114"/>
      <c r="CK20" s="114"/>
      <c r="CL20" s="114"/>
      <c r="CM20" s="114"/>
      <c r="CN20" s="114"/>
      <c r="CO20" s="114"/>
      <c r="CP20" s="114"/>
      <c r="CQ20" s="114"/>
      <c r="CR20" s="114"/>
      <c r="CS20" s="114"/>
      <c r="CT20" s="114"/>
      <c r="CU20" s="114"/>
      <c r="CV20" s="114"/>
      <c r="CW20" s="114"/>
      <c r="CX20" s="114"/>
      <c r="CY20" s="141" t="s">
        <v>202</v>
      </c>
      <c r="CZ20" s="142" t="n">
        <v>3</v>
      </c>
      <c r="DA20" s="142" t="n">
        <v>1</v>
      </c>
      <c r="DB20" s="142" t="n">
        <v>0</v>
      </c>
      <c r="DC20" s="142" t="n">
        <v>2</v>
      </c>
      <c r="DD20" s="142" t="n">
        <v>2</v>
      </c>
      <c r="DE20" s="142" t="n">
        <v>4</v>
      </c>
      <c r="DF20" s="142"/>
      <c r="DG20" s="142" t="n">
        <v>2.9998</v>
      </c>
      <c r="DH20" s="142"/>
      <c r="DI20" s="143"/>
      <c r="DJ20" s="114"/>
    </row>
    <row r="21" customFormat="false" ht="15.95" hidden="false" customHeight="true" outlineLevel="0" collapsed="false">
      <c r="A21" s="128" t="n">
        <v>23</v>
      </c>
      <c r="B21" s="129" t="n">
        <v>4</v>
      </c>
      <c r="C21" s="144" t="n">
        <v>44355</v>
      </c>
      <c r="D21" s="145" t="n">
        <v>0.458333333333333</v>
      </c>
      <c r="E21" s="146" t="str">
        <f aca="false">IF($A21="","",VLOOKUP($A21,PARTITE_GIRONI,4,0))</f>
        <v>Pitoni (14)</v>
      </c>
      <c r="F21" s="147"/>
      <c r="G21" s="148"/>
      <c r="H21" s="149" t="str">
        <f aca="false">IF($A21="","",VLOOKUP($A21,PARTITE_GIRONI,6,0))</f>
        <v>Falchi (16)</v>
      </c>
      <c r="I21" s="150" t="str">
        <f aca="false">IF($A21="","",VLOOKUP($A21,PARTITE_GIRONI,2,0))</f>
        <v>D</v>
      </c>
      <c r="J21" s="150" t="str">
        <f aca="false">IF($B21="","",VLOOKUP($B21,CAMPI,2,0))</f>
        <v>Nuova Scuola</v>
      </c>
      <c r="K21" s="113"/>
      <c r="L21" s="151" t="str">
        <f aca="false">VLOOKUP(ROW()-19,'Classifiche Gironi'!$A$20:$S$23,4,0)</f>
        <v>Aquile (15)</v>
      </c>
      <c r="M21" s="152" t="n">
        <f aca="false">VLOOKUP(ROW()-19,'Classifiche Gironi'!$A$20:$S$23,5,0)</f>
        <v>3</v>
      </c>
      <c r="N21" s="152" t="n">
        <f aca="false">VLOOKUP(ROW()-19,'Classifiche Gironi'!$A$20:$S$23,6,0)</f>
        <v>2</v>
      </c>
      <c r="O21" s="152" t="n">
        <f aca="false">VLOOKUP(ROW()-19,'Classifiche Gironi'!$A$20:$S$23,7,0)</f>
        <v>1</v>
      </c>
      <c r="P21" s="152" t="n">
        <f aca="false">VLOOKUP(ROW()-19,'Classifiche Gironi'!$A$20:$S$23,8,0)</f>
        <v>0</v>
      </c>
      <c r="Q21" s="152" t="n">
        <f aca="false">VLOOKUP(ROW()-19,'Classifiche Gironi'!$A$20:$S$23,9,0)</f>
        <v>5</v>
      </c>
      <c r="R21" s="152" t="n">
        <f aca="false">VLOOKUP(ROW()-19,'Classifiche Gironi'!$A$20:$S$23,10,0)</f>
        <v>154</v>
      </c>
      <c r="S21" s="152" t="n">
        <f aca="false">VLOOKUP(ROW()-19,'Classifiche Gironi'!$A$20:$S$23,11,0)</f>
        <v>140</v>
      </c>
      <c r="T21" s="153" t="n">
        <f aca="false">VLOOKUP(ROW()-19,'Classifiche Gironi'!$A$20:$S$23,12,0)</f>
        <v>14</v>
      </c>
      <c r="U21" s="138"/>
      <c r="V21" s="126"/>
      <c r="W21" s="139"/>
      <c r="X21" s="140"/>
      <c r="Y21" s="170"/>
      <c r="Z21" s="161"/>
      <c r="AA21" s="114"/>
      <c r="AB21" s="114"/>
      <c r="AC21" s="114"/>
      <c r="AD21" s="170"/>
      <c r="AE21" s="114"/>
      <c r="AF21" s="114"/>
      <c r="AG21" s="114"/>
      <c r="AH21" s="114"/>
      <c r="AI21" s="170"/>
      <c r="AJ21" s="171"/>
      <c r="AK21" s="174"/>
      <c r="AL21" s="192"/>
      <c r="AM21" s="163" t="str">
        <f aca="false">IF(AI29&amp;AI30="","Vincente "&amp;AG29,IF(AI29&gt;AI30,AH29,AH30))</f>
        <v>Vincente 62</v>
      </c>
      <c r="AN21" s="164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3"/>
      <c r="BA21" s="113"/>
      <c r="BB21" s="114"/>
      <c r="BC21" s="114"/>
      <c r="BD21" s="114"/>
      <c r="BE21" s="114"/>
      <c r="BF21" s="114"/>
      <c r="BG21" s="114"/>
      <c r="BH21" s="114"/>
      <c r="BI21" s="114"/>
      <c r="BJ21" s="114"/>
      <c r="BK21" s="114"/>
      <c r="BL21" s="114"/>
      <c r="BM21" s="114"/>
      <c r="BN21" s="114"/>
      <c r="BO21" s="114"/>
      <c r="BP21" s="114"/>
      <c r="BQ21" s="114"/>
      <c r="BR21" s="114"/>
      <c r="BS21" s="114"/>
      <c r="BT21" s="114"/>
      <c r="BU21" s="114"/>
      <c r="BV21" s="114"/>
      <c r="BW21" s="114"/>
      <c r="BX21" s="114"/>
      <c r="BY21" s="114"/>
      <c r="BZ21" s="114"/>
      <c r="CA21" s="114"/>
      <c r="CB21" s="114"/>
      <c r="CC21" s="114"/>
      <c r="CD21" s="114"/>
      <c r="CE21" s="114"/>
      <c r="CF21" s="114"/>
      <c r="CG21" s="114"/>
      <c r="CH21" s="114"/>
      <c r="CI21" s="114"/>
      <c r="CJ21" s="114"/>
      <c r="CK21" s="114"/>
      <c r="CL21" s="114"/>
      <c r="CM21" s="114"/>
      <c r="CN21" s="114"/>
      <c r="CO21" s="114"/>
      <c r="CP21" s="114"/>
      <c r="CQ21" s="114"/>
      <c r="CR21" s="114"/>
      <c r="CS21" s="114"/>
      <c r="CT21" s="114"/>
      <c r="CU21" s="114"/>
      <c r="CV21" s="114"/>
      <c r="CW21" s="114"/>
      <c r="CX21" s="114"/>
      <c r="CY21" s="141" t="s">
        <v>203</v>
      </c>
      <c r="CZ21" s="142" t="n">
        <v>3</v>
      </c>
      <c r="DA21" s="142" t="n">
        <v>2</v>
      </c>
      <c r="DB21" s="142" t="n">
        <v>1</v>
      </c>
      <c r="DC21" s="142" t="n">
        <v>0</v>
      </c>
      <c r="DD21" s="142" t="n">
        <v>5</v>
      </c>
      <c r="DE21" s="142" t="n">
        <v>3</v>
      </c>
      <c r="DF21" s="142"/>
      <c r="DG21" s="142" t="n">
        <v>7.0002</v>
      </c>
      <c r="DH21" s="142"/>
      <c r="DI21" s="143"/>
      <c r="DJ21" s="114"/>
    </row>
    <row r="22" customFormat="false" ht="15.95" hidden="false" customHeight="true" outlineLevel="0" collapsed="false">
      <c r="A22" s="128" t="n">
        <v>25</v>
      </c>
      <c r="B22" s="129" t="n">
        <v>1</v>
      </c>
      <c r="C22" s="144" t="n">
        <v>44355</v>
      </c>
      <c r="D22" s="145" t="n">
        <v>0.645833333333333</v>
      </c>
      <c r="E22" s="146" t="str">
        <f aca="false">IF($A22="","",VLOOKUP($A22,PARTITE_GIRONI,4,0))</f>
        <v>Bisonti (17)</v>
      </c>
      <c r="F22" s="147"/>
      <c r="G22" s="148"/>
      <c r="H22" s="149" t="str">
        <f aca="false">IF($A22="","",VLOOKUP($A22,PARTITE_GIRONI,6,0))</f>
        <v>Bufali (18)</v>
      </c>
      <c r="I22" s="150" t="str">
        <f aca="false">IF($A22="","",VLOOKUP($A22,PARTITE_GIRONI,2,0))</f>
        <v>E</v>
      </c>
      <c r="J22" s="150" t="str">
        <f aca="false">IF($B22="","",VLOOKUP($B22,CAMPI,2,0))</f>
        <v>Cristo Re 1</v>
      </c>
      <c r="K22" s="113"/>
      <c r="L22" s="155" t="str">
        <f aca="false">VLOOKUP(ROW()-19,'Classifiche Gironi'!$A$20:$S$23,4,0)</f>
        <v>Coccodrilli (13)</v>
      </c>
      <c r="M22" s="156" t="n">
        <f aca="false">VLOOKUP(ROW()-19,'Classifiche Gironi'!$A$20:$S$23,5,0)</f>
        <v>3</v>
      </c>
      <c r="N22" s="156" t="n">
        <f aca="false">VLOOKUP(ROW()-19,'Classifiche Gironi'!$A$20:$S$23,6,0)</f>
        <v>1</v>
      </c>
      <c r="O22" s="156" t="n">
        <f aca="false">VLOOKUP(ROW()-19,'Classifiche Gironi'!$A$20:$S$23,7,0)</f>
        <v>2</v>
      </c>
      <c r="P22" s="156" t="n">
        <f aca="false">VLOOKUP(ROW()-19,'Classifiche Gironi'!$A$20:$S$23,8,0)</f>
        <v>0</v>
      </c>
      <c r="Q22" s="156" t="n">
        <f aca="false">VLOOKUP(ROW()-19,'Classifiche Gironi'!$A$20:$S$23,9,0)</f>
        <v>4</v>
      </c>
      <c r="R22" s="156" t="n">
        <f aca="false">VLOOKUP(ROW()-19,'Classifiche Gironi'!$A$20:$S$23,10,0)</f>
        <v>171</v>
      </c>
      <c r="S22" s="156" t="n">
        <f aca="false">VLOOKUP(ROW()-19,'Classifiche Gironi'!$A$20:$S$23,11,0)</f>
        <v>161</v>
      </c>
      <c r="T22" s="157" t="n">
        <f aca="false">VLOOKUP(ROW()-19,'Classifiche Gironi'!$A$20:$S$23,12,0)</f>
        <v>10</v>
      </c>
      <c r="U22" s="138"/>
      <c r="V22" s="126"/>
      <c r="W22" s="166" t="s">
        <v>204</v>
      </c>
      <c r="X22" s="140"/>
      <c r="Y22" s="193"/>
      <c r="Z22" s="161"/>
      <c r="AA22" s="114"/>
      <c r="AB22" s="114"/>
      <c r="AC22" s="114"/>
      <c r="AD22" s="170"/>
      <c r="AE22" s="114"/>
      <c r="AF22" s="114"/>
      <c r="AG22" s="114"/>
      <c r="AH22" s="114"/>
      <c r="AI22" s="170"/>
      <c r="AJ22" s="171"/>
      <c r="AK22" s="114"/>
      <c r="AL22" s="114"/>
      <c r="AM22" s="114"/>
      <c r="AN22" s="114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3"/>
      <c r="BA22" s="113"/>
      <c r="BB22" s="114"/>
      <c r="BC22" s="114"/>
      <c r="BD22" s="114"/>
      <c r="BE22" s="114"/>
      <c r="BF22" s="114"/>
      <c r="BG22" s="114"/>
      <c r="BH22" s="114"/>
      <c r="BI22" s="114"/>
      <c r="BJ22" s="114"/>
      <c r="BK22" s="114"/>
      <c r="BL22" s="114"/>
      <c r="BM22" s="114"/>
      <c r="BN22" s="114"/>
      <c r="BO22" s="114"/>
      <c r="BP22" s="114"/>
      <c r="BQ22" s="114"/>
      <c r="BR22" s="114"/>
      <c r="BS22" s="114"/>
      <c r="BT22" s="114"/>
      <c r="BU22" s="114"/>
      <c r="BV22" s="114"/>
      <c r="BW22" s="114"/>
      <c r="BX22" s="114"/>
      <c r="BY22" s="114"/>
      <c r="BZ22" s="114"/>
      <c r="CA22" s="114"/>
      <c r="CB22" s="114"/>
      <c r="CC22" s="114"/>
      <c r="CD22" s="114"/>
      <c r="CE22" s="114"/>
      <c r="CF22" s="114"/>
      <c r="CG22" s="114"/>
      <c r="CH22" s="114"/>
      <c r="CI22" s="114"/>
      <c r="CJ22" s="114"/>
      <c r="CK22" s="114"/>
      <c r="CL22" s="114"/>
      <c r="CM22" s="114"/>
      <c r="CN22" s="114"/>
      <c r="CO22" s="114"/>
      <c r="CP22" s="114"/>
      <c r="CQ22" s="114"/>
      <c r="CR22" s="114"/>
      <c r="CS22" s="114"/>
      <c r="CT22" s="114"/>
      <c r="CU22" s="114"/>
      <c r="CV22" s="114"/>
      <c r="CW22" s="114"/>
      <c r="CX22" s="114"/>
      <c r="CY22" s="141" t="s">
        <v>205</v>
      </c>
      <c r="CZ22" s="142" t="n">
        <v>3</v>
      </c>
      <c r="DA22" s="162" t="n">
        <v>2</v>
      </c>
      <c r="DB22" s="162" t="n">
        <v>0</v>
      </c>
      <c r="DC22" s="162" t="n">
        <v>1</v>
      </c>
      <c r="DD22" s="162" t="n">
        <v>5</v>
      </c>
      <c r="DE22" s="162" t="n">
        <v>2</v>
      </c>
      <c r="DF22" s="162"/>
      <c r="DG22" s="162" t="n">
        <v>6.0003</v>
      </c>
      <c r="DH22" s="162"/>
      <c r="DI22" s="143"/>
      <c r="DJ22" s="114"/>
    </row>
    <row r="23" customFormat="false" ht="15.95" hidden="false" customHeight="true" outlineLevel="0" collapsed="false">
      <c r="A23" s="128" t="n">
        <v>31</v>
      </c>
      <c r="B23" s="129" t="n">
        <v>2</v>
      </c>
      <c r="C23" s="144" t="n">
        <v>44355</v>
      </c>
      <c r="D23" s="145" t="n">
        <v>0.645833333333333</v>
      </c>
      <c r="E23" s="146" t="str">
        <f aca="false">IF($A23="","",VLOOKUP($A23,PARTITE_GIRONI,4,0))</f>
        <v>Balene (21)</v>
      </c>
      <c r="F23" s="147"/>
      <c r="G23" s="148"/>
      <c r="H23" s="149" t="str">
        <f aca="false">IF($A23="","",VLOOKUP($A23,PARTITE_GIRONI,6,0))</f>
        <v>Gabbiani (22)</v>
      </c>
      <c r="I23" s="150" t="str">
        <f aca="false">IF($A23="","",VLOOKUP($A23,PARTITE_GIRONI,2,0))</f>
        <v>F</v>
      </c>
      <c r="J23" s="150" t="str">
        <f aca="false">IF($B23="","",VLOOKUP($B23,CAMPI,2,0))</f>
        <v>Cristo Re 2</v>
      </c>
      <c r="K23" s="113"/>
      <c r="L23" s="155" t="str">
        <f aca="false">VLOOKUP(ROW()-19,'Classifiche Gironi'!$A$20:$S$23,4,0)</f>
        <v>Falchi (16)</v>
      </c>
      <c r="M23" s="156" t="n">
        <f aca="false">VLOOKUP(ROW()-19,'Classifiche Gironi'!$A$20:$S$23,5,0)</f>
        <v>3</v>
      </c>
      <c r="N23" s="156" t="n">
        <f aca="false">VLOOKUP(ROW()-19,'Classifiche Gironi'!$A$20:$S$23,6,0)</f>
        <v>1</v>
      </c>
      <c r="O23" s="156" t="n">
        <f aca="false">VLOOKUP(ROW()-19,'Classifiche Gironi'!$A$20:$S$23,7,0)</f>
        <v>2</v>
      </c>
      <c r="P23" s="156" t="n">
        <f aca="false">VLOOKUP(ROW()-19,'Classifiche Gironi'!$A$20:$S$23,8,0)</f>
        <v>0</v>
      </c>
      <c r="Q23" s="156" t="n">
        <f aca="false">VLOOKUP(ROW()-19,'Classifiche Gironi'!$A$20:$S$23,9,0)</f>
        <v>4</v>
      </c>
      <c r="R23" s="156" t="n">
        <f aca="false">VLOOKUP(ROW()-19,'Classifiche Gironi'!$A$20:$S$23,10,0)</f>
        <v>173</v>
      </c>
      <c r="S23" s="156" t="n">
        <f aca="false">VLOOKUP(ROW()-19,'Classifiche Gironi'!$A$20:$S$23,11,0)</f>
        <v>209</v>
      </c>
      <c r="T23" s="157" t="n">
        <f aca="false">VLOOKUP(ROW()-19,'Classifiche Gironi'!$A$20:$S$23,12,0)</f>
        <v>-36</v>
      </c>
      <c r="U23" s="138"/>
      <c r="V23" s="126"/>
      <c r="W23" s="176" t="n">
        <f aca="false">W19+1</f>
        <v>53</v>
      </c>
      <c r="X23" s="177" t="str">
        <f aca="false">L40</f>
        <v>Scorpioni (30)</v>
      </c>
      <c r="Y23" s="160"/>
      <c r="Z23" s="161" t="s">
        <v>206</v>
      </c>
      <c r="AA23" s="114"/>
      <c r="AB23" s="114"/>
      <c r="AC23" s="114"/>
      <c r="AD23" s="170"/>
      <c r="AE23" s="114"/>
      <c r="AF23" s="114"/>
      <c r="AG23" s="114"/>
      <c r="AH23" s="114"/>
      <c r="AI23" s="170"/>
      <c r="AJ23" s="171"/>
      <c r="AK23" s="114"/>
      <c r="AL23" s="114"/>
      <c r="AM23" s="114"/>
      <c r="AN23" s="114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3"/>
      <c r="BA23" s="113"/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14"/>
      <c r="BM23" s="114"/>
      <c r="BN23" s="114"/>
      <c r="BO23" s="114"/>
      <c r="BP23" s="114"/>
      <c r="BQ23" s="114"/>
      <c r="BR23" s="114"/>
      <c r="BS23" s="114"/>
      <c r="BT23" s="114"/>
      <c r="BU23" s="114"/>
      <c r="BV23" s="114"/>
      <c r="BW23" s="114"/>
      <c r="BX23" s="114"/>
      <c r="BY23" s="114"/>
      <c r="BZ23" s="114"/>
      <c r="CA23" s="114"/>
      <c r="CB23" s="114"/>
      <c r="CC23" s="114"/>
      <c r="CD23" s="114"/>
      <c r="CE23" s="114"/>
      <c r="CF23" s="114"/>
      <c r="CG23" s="114"/>
      <c r="CH23" s="114"/>
      <c r="CI23" s="114"/>
      <c r="CJ23" s="114"/>
      <c r="CK23" s="114"/>
      <c r="CL23" s="114"/>
      <c r="CM23" s="114"/>
      <c r="CN23" s="114"/>
      <c r="CO23" s="114"/>
      <c r="CP23" s="114"/>
      <c r="CQ23" s="114"/>
      <c r="CR23" s="114"/>
      <c r="CS23" s="114"/>
      <c r="CT23" s="114"/>
      <c r="CU23" s="114"/>
      <c r="CV23" s="114"/>
      <c r="CW23" s="114"/>
      <c r="CX23" s="114"/>
      <c r="CY23" s="141" t="s">
        <v>207</v>
      </c>
      <c r="CZ23" s="142" t="n">
        <v>3</v>
      </c>
      <c r="DA23" s="142" t="n">
        <v>0</v>
      </c>
      <c r="DB23" s="142" t="n">
        <v>1</v>
      </c>
      <c r="DC23" s="142" t="n">
        <v>2</v>
      </c>
      <c r="DD23" s="142" t="n">
        <v>2</v>
      </c>
      <c r="DE23" s="142" t="n">
        <v>5</v>
      </c>
      <c r="DF23" s="142"/>
      <c r="DG23" s="142" t="n">
        <v>0.9997</v>
      </c>
      <c r="DH23" s="142"/>
      <c r="DI23" s="143"/>
      <c r="DJ23" s="114"/>
    </row>
    <row r="24" customFormat="false" ht="15.95" hidden="false" customHeight="true" outlineLevel="0" collapsed="false">
      <c r="A24" s="128" t="n">
        <v>37</v>
      </c>
      <c r="B24" s="129" t="n">
        <v>3</v>
      </c>
      <c r="C24" s="144" t="n">
        <v>44355</v>
      </c>
      <c r="D24" s="145" t="n">
        <v>0.645833333333333</v>
      </c>
      <c r="E24" s="146" t="str">
        <f aca="false">IF($A24="","",VLOOKUP($A24,PARTITE_GIRONI,4,0))</f>
        <v>Istrici (25)</v>
      </c>
      <c r="F24" s="147"/>
      <c r="G24" s="148"/>
      <c r="H24" s="149" t="str">
        <f aca="false">IF($A24="","",VLOOKUP($A24,PARTITE_GIRONI,6,0))</f>
        <v>Gorilla (26)</v>
      </c>
      <c r="I24" s="150" t="str">
        <f aca="false">IF($A24="","",VLOOKUP($A24,PARTITE_GIRONI,2,0))</f>
        <v>G</v>
      </c>
      <c r="J24" s="150" t="str">
        <f aca="false">IF($B24="","",VLOOKUP($B24,CAMPI,2,0))</f>
        <v>Basket Giovane</v>
      </c>
      <c r="K24" s="113"/>
      <c r="L24" s="194" t="s">
        <v>208</v>
      </c>
      <c r="M24" s="195" t="s">
        <v>47</v>
      </c>
      <c r="N24" s="195" t="s">
        <v>159</v>
      </c>
      <c r="O24" s="195" t="s">
        <v>160</v>
      </c>
      <c r="P24" s="195" t="s">
        <v>42</v>
      </c>
      <c r="Q24" s="195" t="s">
        <v>161</v>
      </c>
      <c r="R24" s="195" t="s">
        <v>162</v>
      </c>
      <c r="S24" s="195" t="s">
        <v>163</v>
      </c>
      <c r="T24" s="196" t="s">
        <v>164</v>
      </c>
      <c r="U24" s="138"/>
      <c r="V24" s="126"/>
      <c r="W24" s="176"/>
      <c r="X24" s="179" t="str">
        <f aca="false">L31</f>
        <v>Gabbiani (22)</v>
      </c>
      <c r="Y24" s="164"/>
      <c r="Z24" s="165" t="s">
        <v>209</v>
      </c>
      <c r="AA24" s="114"/>
      <c r="AB24" s="166" t="s">
        <v>210</v>
      </c>
      <c r="AC24" s="114"/>
      <c r="AD24" s="170"/>
      <c r="AE24" s="114"/>
      <c r="AF24" s="114"/>
      <c r="AG24" s="114"/>
      <c r="AH24" s="114"/>
      <c r="AI24" s="170"/>
      <c r="AJ24" s="171"/>
      <c r="AK24" s="114"/>
      <c r="AL24" s="114"/>
      <c r="AM24" s="114"/>
      <c r="AN24" s="114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  <c r="BA24" s="113"/>
      <c r="BB24" s="114"/>
      <c r="BC24" s="114"/>
      <c r="BD24" s="114"/>
      <c r="BE24" s="114"/>
      <c r="BF24" s="114"/>
      <c r="BG24" s="114"/>
      <c r="BH24" s="114"/>
      <c r="BI24" s="114"/>
      <c r="BJ24" s="114"/>
      <c r="BK24" s="114"/>
      <c r="BL24" s="114"/>
      <c r="BM24" s="114"/>
      <c r="BN24" s="114"/>
      <c r="BO24" s="114"/>
      <c r="BP24" s="114"/>
      <c r="BQ24" s="114"/>
      <c r="BR24" s="114"/>
      <c r="BS24" s="114"/>
      <c r="BT24" s="114"/>
      <c r="BU24" s="114"/>
      <c r="BV24" s="114"/>
      <c r="BW24" s="114"/>
      <c r="BX24" s="114"/>
      <c r="BY24" s="114"/>
      <c r="BZ24" s="114"/>
      <c r="CA24" s="114"/>
      <c r="CB24" s="114"/>
      <c r="CC24" s="114"/>
      <c r="CD24" s="114"/>
      <c r="CE24" s="114"/>
      <c r="CF24" s="114"/>
      <c r="CG24" s="114"/>
      <c r="CH24" s="114"/>
      <c r="CI24" s="114"/>
      <c r="CJ24" s="114"/>
      <c r="CK24" s="114"/>
      <c r="CL24" s="114"/>
      <c r="CM24" s="114"/>
      <c r="CN24" s="114"/>
      <c r="CO24" s="114"/>
      <c r="CP24" s="114"/>
      <c r="CQ24" s="114"/>
      <c r="CR24" s="114"/>
      <c r="CS24" s="114"/>
      <c r="CT24" s="114"/>
      <c r="CU24" s="114"/>
      <c r="CV24" s="114"/>
      <c r="CW24" s="114"/>
      <c r="CX24" s="114"/>
      <c r="CY24" s="197" t="s">
        <v>208</v>
      </c>
      <c r="CZ24" s="197" t="s">
        <v>47</v>
      </c>
      <c r="DA24" s="197" t="s">
        <v>159</v>
      </c>
      <c r="DB24" s="197" t="s">
        <v>165</v>
      </c>
      <c r="DC24" s="197" t="s">
        <v>160</v>
      </c>
      <c r="DD24" s="197" t="s">
        <v>166</v>
      </c>
      <c r="DE24" s="197" t="s">
        <v>167</v>
      </c>
      <c r="DF24" s="197"/>
      <c r="DG24" s="197" t="s">
        <v>169</v>
      </c>
      <c r="DH24" s="197"/>
      <c r="DI24" s="143"/>
      <c r="DJ24" s="114"/>
    </row>
    <row r="25" customFormat="false" ht="15.95" hidden="false" customHeight="true" outlineLevel="0" collapsed="false">
      <c r="A25" s="128" t="n">
        <v>43</v>
      </c>
      <c r="B25" s="129" t="n">
        <v>4</v>
      </c>
      <c r="C25" s="144" t="n">
        <v>44355</v>
      </c>
      <c r="D25" s="145" t="n">
        <v>0.645833333333333</v>
      </c>
      <c r="E25" s="146" t="str">
        <f aca="false">IF($A25="","",VLOOKUP($A25,PARTITE_GIRONI,4,0))</f>
        <v>Piranha (29)</v>
      </c>
      <c r="F25" s="147"/>
      <c r="G25" s="148"/>
      <c r="H25" s="149" t="str">
        <f aca="false">IF($A25="","",VLOOKUP($A25,PARTITE_GIRONI,6,0))</f>
        <v>Scorpioni (30)</v>
      </c>
      <c r="I25" s="150" t="str">
        <f aca="false">IF($A25="","",VLOOKUP($A25,PARTITE_GIRONI,2,0))</f>
        <v>H</v>
      </c>
      <c r="J25" s="150" t="str">
        <f aca="false">IF($B25="","",VLOOKUP($B25,CAMPI,2,0))</f>
        <v>Nuova Scuola</v>
      </c>
      <c r="K25" s="113"/>
      <c r="L25" s="135" t="str">
        <f aca="false">VLOOKUP(ROW()-24,'Classifiche Gironi'!$A$26:$S$29,4,0)</f>
        <v>Cinghiali (20)</v>
      </c>
      <c r="M25" s="136" t="n">
        <f aca="false">VLOOKUP(ROW()-24,'Classifiche Gironi'!$A$26:$S$29,5,0)</f>
        <v>3</v>
      </c>
      <c r="N25" s="136" t="n">
        <f aca="false">VLOOKUP(ROW()-24,'Classifiche Gironi'!$A$26:$S$29,6,0)</f>
        <v>3</v>
      </c>
      <c r="O25" s="136" t="n">
        <f aca="false">VLOOKUP(ROW()-24,'Classifiche Gironi'!$A$26:$S$29,7,0)</f>
        <v>0</v>
      </c>
      <c r="P25" s="136" t="n">
        <f aca="false">VLOOKUP(ROW()-24,'Classifiche Gironi'!$A$26:$S$29,8,0)</f>
        <v>0</v>
      </c>
      <c r="Q25" s="136" t="n">
        <f aca="false">VLOOKUP(ROW()-24,'Classifiche Gironi'!$A$26:$S$29,9,0)</f>
        <v>6</v>
      </c>
      <c r="R25" s="136" t="n">
        <f aca="false">VLOOKUP(ROW()-24,'Classifiche Gironi'!$A$26:$S$29,10,0)</f>
        <v>122</v>
      </c>
      <c r="S25" s="136" t="n">
        <f aca="false">VLOOKUP(ROW()-24,'Classifiche Gironi'!$A$26:$S$29,11,0)</f>
        <v>42</v>
      </c>
      <c r="T25" s="137" t="n">
        <f aca="false">VLOOKUP(ROW()-24,'Classifiche Gironi'!$A$26:$S$29,12,0)</f>
        <v>80</v>
      </c>
      <c r="U25" s="138"/>
      <c r="V25" s="126"/>
      <c r="W25" s="139"/>
      <c r="X25" s="140"/>
      <c r="Y25" s="170"/>
      <c r="Z25" s="187"/>
      <c r="AA25" s="114"/>
      <c r="AB25" s="172" t="n">
        <f aca="false">AB17+1</f>
        <v>59</v>
      </c>
      <c r="AC25" s="159" t="str">
        <f aca="false">IF(Y23&amp;Y24="","Vincente "&amp;W23,IF(Y23&gt;Y24,X23,X24))</f>
        <v>Vincente 53</v>
      </c>
      <c r="AD25" s="160"/>
      <c r="AE25" s="114"/>
      <c r="AF25" s="114"/>
      <c r="AG25" s="114"/>
      <c r="AH25" s="114"/>
      <c r="AI25" s="170"/>
      <c r="AJ25" s="171"/>
      <c r="AK25" s="114"/>
      <c r="AL25" s="114"/>
      <c r="AM25" s="114"/>
      <c r="AN25" s="114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3"/>
      <c r="BA25" s="113"/>
      <c r="BB25" s="114"/>
      <c r="BC25" s="114"/>
      <c r="BD25" s="114"/>
      <c r="BE25" s="114"/>
      <c r="BF25" s="114"/>
      <c r="BG25" s="114"/>
      <c r="BH25" s="114"/>
      <c r="BI25" s="114"/>
      <c r="BJ25" s="114"/>
      <c r="BK25" s="114"/>
      <c r="BL25" s="114"/>
      <c r="BM25" s="114"/>
      <c r="BN25" s="114"/>
      <c r="BO25" s="114"/>
      <c r="BP25" s="114"/>
      <c r="BQ25" s="114"/>
      <c r="BR25" s="114"/>
      <c r="BS25" s="114"/>
      <c r="BT25" s="114"/>
      <c r="BU25" s="114"/>
      <c r="BV25" s="114"/>
      <c r="BW25" s="114"/>
      <c r="BX25" s="114"/>
      <c r="BY25" s="114"/>
      <c r="BZ25" s="114"/>
      <c r="CA25" s="114"/>
      <c r="CB25" s="114"/>
      <c r="CC25" s="114"/>
      <c r="CD25" s="114"/>
      <c r="CE25" s="114"/>
      <c r="CF25" s="114"/>
      <c r="CG25" s="114"/>
      <c r="CH25" s="114"/>
      <c r="CI25" s="114"/>
      <c r="CJ25" s="114"/>
      <c r="CK25" s="114"/>
      <c r="CL25" s="114"/>
      <c r="CM25" s="114"/>
      <c r="CN25" s="114"/>
      <c r="CO25" s="114"/>
      <c r="CP25" s="114"/>
      <c r="CQ25" s="114"/>
      <c r="CR25" s="114"/>
      <c r="CS25" s="114"/>
      <c r="CT25" s="114"/>
      <c r="CU25" s="114"/>
      <c r="CV25" s="114"/>
      <c r="CW25" s="114"/>
      <c r="CX25" s="114"/>
      <c r="CY25" s="141" t="s">
        <v>211</v>
      </c>
      <c r="CZ25" s="142" t="n">
        <v>3</v>
      </c>
      <c r="DA25" s="142" t="n">
        <v>2</v>
      </c>
      <c r="DB25" s="142" t="n">
        <v>0</v>
      </c>
      <c r="DC25" s="142" t="n">
        <v>1</v>
      </c>
      <c r="DD25" s="142" t="n">
        <v>3</v>
      </c>
      <c r="DE25" s="142" t="n">
        <v>1</v>
      </c>
      <c r="DF25" s="142"/>
      <c r="DG25" s="142" t="n">
        <v>6.0002</v>
      </c>
      <c r="DH25" s="142"/>
      <c r="DI25" s="143"/>
      <c r="DJ25" s="114"/>
    </row>
    <row r="26" customFormat="false" ht="15.95" hidden="false" customHeight="true" outlineLevel="0" collapsed="false">
      <c r="A26" s="128" t="n">
        <v>30</v>
      </c>
      <c r="B26" s="129" t="n">
        <v>1</v>
      </c>
      <c r="C26" s="144" t="n">
        <v>44355</v>
      </c>
      <c r="D26" s="145" t="n">
        <v>0.708333333333333</v>
      </c>
      <c r="E26" s="146" t="str">
        <f aca="false">IF($A26="","",VLOOKUP($A26,PARTITE_GIRONI,4,0))</f>
        <v>Cervi (19)</v>
      </c>
      <c r="F26" s="147"/>
      <c r="G26" s="148"/>
      <c r="H26" s="149" t="str">
        <f aca="false">IF($A26="","",VLOOKUP($A26,PARTITE_GIRONI,6,0))</f>
        <v>Cinghiali (20)</v>
      </c>
      <c r="I26" s="150" t="str">
        <f aca="false">IF($A26="","",VLOOKUP($A26,PARTITE_GIRONI,2,0))</f>
        <v>E</v>
      </c>
      <c r="J26" s="150" t="str">
        <f aca="false">IF($B26="","",VLOOKUP($B26,CAMPI,2,0))</f>
        <v>Cristo Re 1</v>
      </c>
      <c r="K26" s="113"/>
      <c r="L26" s="151" t="str">
        <f aca="false">VLOOKUP(ROW()-24,'Classifiche Gironi'!$A$26:$S$29,4,0)</f>
        <v>Bufali (18)</v>
      </c>
      <c r="M26" s="152" t="n">
        <f aca="false">VLOOKUP(ROW()-24,'Classifiche Gironi'!$A$26:$S$29,5,0)</f>
        <v>3</v>
      </c>
      <c r="N26" s="152" t="n">
        <f aca="false">VLOOKUP(ROW()-24,'Classifiche Gironi'!$A$26:$S$29,6,0)</f>
        <v>2</v>
      </c>
      <c r="O26" s="152" t="n">
        <f aca="false">VLOOKUP(ROW()-24,'Classifiche Gironi'!$A$26:$S$29,7,0)</f>
        <v>0</v>
      </c>
      <c r="P26" s="152" t="n">
        <f aca="false">VLOOKUP(ROW()-24,'Classifiche Gironi'!$A$26:$S$29,8,0)</f>
        <v>1</v>
      </c>
      <c r="Q26" s="152" t="n">
        <f aca="false">VLOOKUP(ROW()-24,'Classifiche Gironi'!$A$26:$S$29,9,0)</f>
        <v>4</v>
      </c>
      <c r="R26" s="152" t="n">
        <f aca="false">VLOOKUP(ROW()-24,'Classifiche Gironi'!$A$26:$S$29,10,0)</f>
        <v>163</v>
      </c>
      <c r="S26" s="152" t="n">
        <f aca="false">VLOOKUP(ROW()-24,'Classifiche Gironi'!$A$26:$S$29,11,0)</f>
        <v>155</v>
      </c>
      <c r="T26" s="153" t="n">
        <f aca="false">VLOOKUP(ROW()-24,'Classifiche Gironi'!$A$26:$S$29,12,0)</f>
        <v>8</v>
      </c>
      <c r="U26" s="138"/>
      <c r="V26" s="126"/>
      <c r="W26" s="166" t="s">
        <v>212</v>
      </c>
      <c r="X26" s="140"/>
      <c r="Y26" s="184"/>
      <c r="Z26" s="187"/>
      <c r="AA26" s="174"/>
      <c r="AB26" s="172"/>
      <c r="AC26" s="163" t="str">
        <f aca="false">IF(Y27&amp;Y28="","Vincente "&amp;W27,IF(Y27&gt;Y28,X27,X28))</f>
        <v>Vincente 54</v>
      </c>
      <c r="AD26" s="164"/>
      <c r="AE26" s="175"/>
      <c r="AF26" s="114"/>
      <c r="AG26" s="114"/>
      <c r="AH26" s="114"/>
      <c r="AI26" s="170"/>
      <c r="AJ26" s="171"/>
      <c r="AK26" s="114"/>
      <c r="AL26" s="114"/>
      <c r="AM26" s="114"/>
      <c r="AN26" s="114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3"/>
      <c r="BA26" s="113"/>
      <c r="BB26" s="114"/>
      <c r="BC26" s="114"/>
      <c r="BD26" s="114"/>
      <c r="BE26" s="114"/>
      <c r="BF26" s="114"/>
      <c r="BG26" s="114"/>
      <c r="BH26" s="114"/>
      <c r="BI26" s="114"/>
      <c r="BJ26" s="114"/>
      <c r="BK26" s="114"/>
      <c r="BL26" s="114"/>
      <c r="BM26" s="114"/>
      <c r="BN26" s="114"/>
      <c r="BO26" s="114"/>
      <c r="BP26" s="114"/>
      <c r="BQ26" s="114"/>
      <c r="BR26" s="114"/>
      <c r="BS26" s="114"/>
      <c r="BT26" s="114"/>
      <c r="BU26" s="114"/>
      <c r="BV26" s="114"/>
      <c r="BW26" s="114"/>
      <c r="BX26" s="114"/>
      <c r="BY26" s="114"/>
      <c r="BZ26" s="114"/>
      <c r="CA26" s="114"/>
      <c r="CB26" s="114"/>
      <c r="CC26" s="114"/>
      <c r="CD26" s="114"/>
      <c r="CE26" s="114"/>
      <c r="CF26" s="114"/>
      <c r="CG26" s="114"/>
      <c r="CH26" s="114"/>
      <c r="CI26" s="114"/>
      <c r="CJ26" s="114"/>
      <c r="CK26" s="114"/>
      <c r="CL26" s="114"/>
      <c r="CM26" s="114"/>
      <c r="CN26" s="114"/>
      <c r="CO26" s="114"/>
      <c r="CP26" s="114"/>
      <c r="CQ26" s="114"/>
      <c r="CR26" s="114"/>
      <c r="CS26" s="114"/>
      <c r="CT26" s="114"/>
      <c r="CU26" s="114"/>
      <c r="CV26" s="114"/>
      <c r="CW26" s="114"/>
      <c r="CX26" s="114"/>
      <c r="CY26" s="141" t="s">
        <v>213</v>
      </c>
      <c r="CZ26" s="142" t="n">
        <v>3</v>
      </c>
      <c r="DA26" s="142" t="n">
        <v>2</v>
      </c>
      <c r="DB26" s="142" t="n">
        <v>0</v>
      </c>
      <c r="DC26" s="142" t="n">
        <v>1</v>
      </c>
      <c r="DD26" s="142" t="n">
        <v>4</v>
      </c>
      <c r="DE26" s="142" t="n">
        <v>2</v>
      </c>
      <c r="DF26" s="142"/>
      <c r="DG26" s="142" t="n">
        <v>6.0002</v>
      </c>
      <c r="DH26" s="142"/>
      <c r="DI26" s="143"/>
      <c r="DJ26" s="114"/>
    </row>
    <row r="27" customFormat="false" ht="15.95" hidden="false" customHeight="true" outlineLevel="0" collapsed="false">
      <c r="A27" s="128" t="n">
        <v>36</v>
      </c>
      <c r="B27" s="129" t="n">
        <v>2</v>
      </c>
      <c r="C27" s="144" t="n">
        <v>44355</v>
      </c>
      <c r="D27" s="145" t="n">
        <v>0.708333333333333</v>
      </c>
      <c r="E27" s="146" t="str">
        <f aca="false">IF($A27="","",VLOOKUP($A27,PARTITE_GIRONI,4,0))</f>
        <v>Delfini (23)</v>
      </c>
      <c r="F27" s="147"/>
      <c r="G27" s="148"/>
      <c r="H27" s="149" t="str">
        <f aca="false">IF($A27="","",VLOOKUP($A27,PARTITE_GIRONI,6,0))</f>
        <v>Fenicotteri (24)</v>
      </c>
      <c r="I27" s="150" t="str">
        <f aca="false">IF($A27="","",VLOOKUP($A27,PARTITE_GIRONI,2,0))</f>
        <v>F</v>
      </c>
      <c r="J27" s="150" t="str">
        <f aca="false">IF($B27="","",VLOOKUP($B27,CAMPI,2,0))</f>
        <v>Cristo Re 2</v>
      </c>
      <c r="K27" s="113"/>
      <c r="L27" s="155" t="str">
        <f aca="false">VLOOKUP(ROW()-24,'Classifiche Gironi'!$A$26:$S$29,4,0)</f>
        <v>Bisonti (17)</v>
      </c>
      <c r="M27" s="156" t="n">
        <f aca="false">VLOOKUP(ROW()-24,'Classifiche Gironi'!$A$26:$S$29,5,0)</f>
        <v>3</v>
      </c>
      <c r="N27" s="156" t="n">
        <f aca="false">VLOOKUP(ROW()-24,'Classifiche Gironi'!$A$26:$S$29,6,0)</f>
        <v>1</v>
      </c>
      <c r="O27" s="156" t="n">
        <f aca="false">VLOOKUP(ROW()-24,'Classifiche Gironi'!$A$26:$S$29,7,0)</f>
        <v>2</v>
      </c>
      <c r="P27" s="156" t="n">
        <f aca="false">VLOOKUP(ROW()-24,'Classifiche Gironi'!$A$26:$S$29,8,0)</f>
        <v>0</v>
      </c>
      <c r="Q27" s="156" t="n">
        <f aca="false">VLOOKUP(ROW()-24,'Classifiche Gironi'!$A$26:$S$29,9,0)</f>
        <v>4</v>
      </c>
      <c r="R27" s="156" t="n">
        <f aca="false">VLOOKUP(ROW()-24,'Classifiche Gironi'!$A$26:$S$29,10,0)</f>
        <v>148</v>
      </c>
      <c r="S27" s="156" t="n">
        <f aca="false">VLOOKUP(ROW()-24,'Classifiche Gironi'!$A$26:$S$29,11,0)</f>
        <v>179</v>
      </c>
      <c r="T27" s="157" t="n">
        <f aca="false">VLOOKUP(ROW()-24,'Classifiche Gironi'!$A$26:$S$29,12,0)</f>
        <v>-31</v>
      </c>
      <c r="U27" s="138"/>
      <c r="V27" s="126"/>
      <c r="W27" s="176" t="n">
        <f aca="false">W23+1</f>
        <v>54</v>
      </c>
      <c r="X27" s="198" t="str">
        <f aca="false">L35</f>
        <v>Istrici (25)</v>
      </c>
      <c r="Y27" s="160"/>
      <c r="Z27" s="178" t="s">
        <v>214</v>
      </c>
      <c r="AA27" s="114"/>
      <c r="AB27" s="114"/>
      <c r="AC27" s="114"/>
      <c r="AD27" s="170"/>
      <c r="AE27" s="171"/>
      <c r="AF27" s="114"/>
      <c r="AG27" s="114"/>
      <c r="AH27" s="114"/>
      <c r="AI27" s="170"/>
      <c r="AJ27" s="171"/>
      <c r="AK27" s="114"/>
      <c r="AL27" s="114"/>
      <c r="AM27" s="114"/>
      <c r="AN27" s="114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3"/>
      <c r="BA27" s="113"/>
      <c r="BB27" s="114"/>
      <c r="BC27" s="114"/>
      <c r="BD27" s="114"/>
      <c r="BE27" s="114"/>
      <c r="BF27" s="114"/>
      <c r="BG27" s="114"/>
      <c r="BH27" s="114"/>
      <c r="BI27" s="114"/>
      <c r="BJ27" s="114"/>
      <c r="BK27" s="114"/>
      <c r="BL27" s="114"/>
      <c r="BM27" s="114"/>
      <c r="BN27" s="114"/>
      <c r="BO27" s="114"/>
      <c r="BP27" s="114"/>
      <c r="BQ27" s="114"/>
      <c r="BR27" s="114"/>
      <c r="BS27" s="114"/>
      <c r="BT27" s="114"/>
      <c r="BU27" s="114"/>
      <c r="BV27" s="114"/>
      <c r="BW27" s="114"/>
      <c r="BX27" s="114"/>
      <c r="BY27" s="114"/>
      <c r="BZ27" s="114"/>
      <c r="CA27" s="114"/>
      <c r="CB27" s="114"/>
      <c r="CC27" s="114"/>
      <c r="CD27" s="114"/>
      <c r="CE27" s="114"/>
      <c r="CF27" s="114"/>
      <c r="CG27" s="114"/>
      <c r="CH27" s="114"/>
      <c r="CI27" s="114"/>
      <c r="CJ27" s="114"/>
      <c r="CK27" s="114"/>
      <c r="CL27" s="114"/>
      <c r="CM27" s="114"/>
      <c r="CN27" s="114"/>
      <c r="CO27" s="114"/>
      <c r="CP27" s="114"/>
      <c r="CQ27" s="114"/>
      <c r="CR27" s="114"/>
      <c r="CS27" s="114"/>
      <c r="CT27" s="114"/>
      <c r="CU27" s="114"/>
      <c r="CV27" s="114"/>
      <c r="CW27" s="114"/>
      <c r="CX27" s="114"/>
      <c r="CY27" s="141" t="s">
        <v>215</v>
      </c>
      <c r="CZ27" s="142" t="n">
        <v>3</v>
      </c>
      <c r="DA27" s="162" t="n">
        <v>0</v>
      </c>
      <c r="DB27" s="162" t="n">
        <v>1</v>
      </c>
      <c r="DC27" s="162" t="n">
        <v>2</v>
      </c>
      <c r="DD27" s="162" t="n">
        <v>1</v>
      </c>
      <c r="DE27" s="162" t="n">
        <v>3</v>
      </c>
      <c r="DF27" s="162"/>
      <c r="DG27" s="162" t="n">
        <v>0.9998</v>
      </c>
      <c r="DH27" s="162"/>
      <c r="DI27" s="143"/>
      <c r="DJ27" s="114"/>
    </row>
    <row r="28" customFormat="false" ht="15.95" hidden="false" customHeight="true" outlineLevel="0" collapsed="false">
      <c r="A28" s="128" t="n">
        <v>42</v>
      </c>
      <c r="B28" s="129" t="n">
        <v>3</v>
      </c>
      <c r="C28" s="144" t="n">
        <v>44355</v>
      </c>
      <c r="D28" s="145" t="n">
        <v>0.708333333333333</v>
      </c>
      <c r="E28" s="146" t="str">
        <f aca="false">IF($A28="","",VLOOKUP($A28,PARTITE_GIRONI,4,0))</f>
        <v>Muli (27)</v>
      </c>
      <c r="F28" s="147"/>
      <c r="G28" s="148"/>
      <c r="H28" s="149" t="str">
        <f aca="false">IF($A28="","",VLOOKUP($A28,PARTITE_GIRONI,6,0))</f>
        <v>Orche (28)</v>
      </c>
      <c r="I28" s="150" t="str">
        <f aca="false">IF($A28="","",VLOOKUP($A28,PARTITE_GIRONI,2,0))</f>
        <v>G</v>
      </c>
      <c r="J28" s="150" t="str">
        <f aca="false">IF($B28="","",VLOOKUP($B28,CAMPI,2,0))</f>
        <v>Basket Giovane</v>
      </c>
      <c r="K28" s="113"/>
      <c r="L28" s="155" t="str">
        <f aca="false">VLOOKUP(ROW()-24,'Classifiche Gironi'!$A$26:$S$29,4,0)</f>
        <v>Cervi (19)</v>
      </c>
      <c r="M28" s="156" t="n">
        <f aca="false">VLOOKUP(ROW()-24,'Classifiche Gironi'!$A$26:$S$29,5,0)</f>
        <v>3</v>
      </c>
      <c r="N28" s="156" t="n">
        <f aca="false">VLOOKUP(ROW()-24,'Classifiche Gironi'!$A$26:$S$29,6,0)</f>
        <v>0</v>
      </c>
      <c r="O28" s="156" t="n">
        <f aca="false">VLOOKUP(ROW()-24,'Classifiche Gironi'!$A$26:$S$29,7,0)</f>
        <v>1</v>
      </c>
      <c r="P28" s="156" t="n">
        <f aca="false">VLOOKUP(ROW()-24,'Classifiche Gironi'!$A$26:$S$29,8,0)</f>
        <v>2</v>
      </c>
      <c r="Q28" s="156" t="n">
        <f aca="false">VLOOKUP(ROW()-24,'Classifiche Gironi'!$A$26:$S$29,9,0)</f>
        <v>1</v>
      </c>
      <c r="R28" s="156" t="n">
        <f aca="false">VLOOKUP(ROW()-24,'Classifiche Gironi'!$A$26:$S$29,10,0)</f>
        <v>49</v>
      </c>
      <c r="S28" s="156" t="n">
        <f aca="false">VLOOKUP(ROW()-24,'Classifiche Gironi'!$A$26:$S$29,11,0)</f>
        <v>106</v>
      </c>
      <c r="T28" s="157" t="n">
        <f aca="false">VLOOKUP(ROW()-24,'Classifiche Gironi'!$A$26:$S$29,12,0)</f>
        <v>-57</v>
      </c>
      <c r="U28" s="138"/>
      <c r="V28" s="126"/>
      <c r="W28" s="176"/>
      <c r="X28" s="179" t="str">
        <f aca="false">L26</f>
        <v>Bufali (18)</v>
      </c>
      <c r="Y28" s="164"/>
      <c r="Z28" s="161" t="s">
        <v>216</v>
      </c>
      <c r="AA28" s="114"/>
      <c r="AB28" s="114"/>
      <c r="AC28" s="114"/>
      <c r="AD28" s="170"/>
      <c r="AE28" s="171"/>
      <c r="AF28" s="114"/>
      <c r="AG28" s="166" t="s">
        <v>217</v>
      </c>
      <c r="AH28" s="114"/>
      <c r="AI28" s="170"/>
      <c r="AJ28" s="171"/>
      <c r="AK28" s="181"/>
      <c r="AL28" s="114"/>
      <c r="AM28" s="114"/>
      <c r="AN28" s="114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3"/>
      <c r="BA28" s="113"/>
      <c r="BB28" s="114"/>
      <c r="BC28" s="114"/>
      <c r="BD28" s="114"/>
      <c r="BE28" s="114"/>
      <c r="BF28" s="114"/>
      <c r="BG28" s="114"/>
      <c r="BH28" s="114"/>
      <c r="BI28" s="114"/>
      <c r="BJ28" s="114"/>
      <c r="BK28" s="114"/>
      <c r="BL28" s="114"/>
      <c r="BM28" s="114"/>
      <c r="BN28" s="114"/>
      <c r="BO28" s="114"/>
      <c r="BP28" s="114"/>
      <c r="BQ28" s="114"/>
      <c r="BR28" s="114"/>
      <c r="BS28" s="114"/>
      <c r="BT28" s="114"/>
      <c r="BU28" s="114"/>
      <c r="BV28" s="114"/>
      <c r="BW28" s="114"/>
      <c r="BX28" s="114"/>
      <c r="BY28" s="114"/>
      <c r="BZ28" s="114"/>
      <c r="CA28" s="114"/>
      <c r="CB28" s="114"/>
      <c r="CC28" s="114"/>
      <c r="CD28" s="114"/>
      <c r="CE28" s="114"/>
      <c r="CF28" s="114"/>
      <c r="CG28" s="114"/>
      <c r="CH28" s="114"/>
      <c r="CI28" s="114"/>
      <c r="CJ28" s="114"/>
      <c r="CK28" s="114"/>
      <c r="CL28" s="114"/>
      <c r="CM28" s="114"/>
      <c r="CN28" s="114"/>
      <c r="CO28" s="114"/>
      <c r="CP28" s="114"/>
      <c r="CQ28" s="114"/>
      <c r="CR28" s="114"/>
      <c r="CS28" s="114"/>
      <c r="CT28" s="114"/>
      <c r="CU28" s="114"/>
      <c r="CV28" s="114"/>
      <c r="CW28" s="114"/>
      <c r="CX28" s="114"/>
      <c r="CY28" s="141" t="s">
        <v>218</v>
      </c>
      <c r="CZ28" s="142" t="n">
        <v>3</v>
      </c>
      <c r="DA28" s="142" t="n">
        <v>1</v>
      </c>
      <c r="DB28" s="142" t="n">
        <v>1</v>
      </c>
      <c r="DC28" s="142" t="n">
        <v>1</v>
      </c>
      <c r="DD28" s="142" t="n">
        <v>2</v>
      </c>
      <c r="DE28" s="142" t="n">
        <v>4</v>
      </c>
      <c r="DF28" s="142"/>
      <c r="DG28" s="142" t="n">
        <v>3.9998</v>
      </c>
      <c r="DH28" s="142"/>
      <c r="DI28" s="143"/>
      <c r="DJ28" s="114"/>
    </row>
    <row r="29" customFormat="false" ht="15.95" hidden="false" customHeight="true" outlineLevel="0" collapsed="false">
      <c r="A29" s="128" t="n">
        <v>48</v>
      </c>
      <c r="B29" s="129" t="n">
        <v>4</v>
      </c>
      <c r="C29" s="144" t="n">
        <v>44355</v>
      </c>
      <c r="D29" s="145" t="n">
        <v>0.708333333333333</v>
      </c>
      <c r="E29" s="146" t="str">
        <f aca="false">IF($A29="","",VLOOKUP($A29,PARTITE_GIRONI,4,0))</f>
        <v>Tonni (31)</v>
      </c>
      <c r="F29" s="147"/>
      <c r="G29" s="148"/>
      <c r="H29" s="149" t="str">
        <f aca="false">IF($A29="","",VLOOKUP($A29,PARTITE_GIRONI,6,0))</f>
        <v>Zebre (32)</v>
      </c>
      <c r="I29" s="150" t="str">
        <f aca="false">IF($A29="","",VLOOKUP($A29,PARTITE_GIRONI,2,0))</f>
        <v>H</v>
      </c>
      <c r="J29" s="150" t="str">
        <f aca="false">IF($B29="","",VLOOKUP($B29,CAMPI,2,0))</f>
        <v>Nuova Scuola</v>
      </c>
      <c r="K29" s="113"/>
      <c r="L29" s="199" t="s">
        <v>219</v>
      </c>
      <c r="M29" s="200" t="s">
        <v>47</v>
      </c>
      <c r="N29" s="200" t="s">
        <v>159</v>
      </c>
      <c r="O29" s="200" t="s">
        <v>160</v>
      </c>
      <c r="P29" s="200" t="s">
        <v>42</v>
      </c>
      <c r="Q29" s="200" t="s">
        <v>161</v>
      </c>
      <c r="R29" s="200" t="s">
        <v>162</v>
      </c>
      <c r="S29" s="200" t="s">
        <v>163</v>
      </c>
      <c r="T29" s="201" t="s">
        <v>164</v>
      </c>
      <c r="U29" s="138"/>
      <c r="V29" s="126"/>
      <c r="W29" s="139"/>
      <c r="X29" s="140"/>
      <c r="Y29" s="170"/>
      <c r="Z29" s="161"/>
      <c r="AA29" s="114"/>
      <c r="AB29" s="114"/>
      <c r="AC29" s="114"/>
      <c r="AD29" s="170"/>
      <c r="AE29" s="171"/>
      <c r="AF29" s="114"/>
      <c r="AG29" s="180" t="n">
        <f aca="false">AG13+1</f>
        <v>62</v>
      </c>
      <c r="AH29" s="159" t="str">
        <f aca="false">IF(AD25&amp;AD26="","Vincente "&amp;AB25,IF(AD25&gt;AD26,AC25,AC26))</f>
        <v>Vincente 59</v>
      </c>
      <c r="AI29" s="160"/>
      <c r="AJ29" s="188"/>
      <c r="AK29" s="181"/>
      <c r="AL29" s="114"/>
      <c r="AM29" s="114"/>
      <c r="AN29" s="114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3"/>
      <c r="BA29" s="113"/>
      <c r="BB29" s="114"/>
      <c r="BC29" s="114"/>
      <c r="BD29" s="114"/>
      <c r="BE29" s="114"/>
      <c r="BF29" s="114"/>
      <c r="BG29" s="114"/>
      <c r="BH29" s="114"/>
      <c r="BI29" s="114"/>
      <c r="BJ29" s="114"/>
      <c r="BK29" s="114"/>
      <c r="BL29" s="114"/>
      <c r="BM29" s="114"/>
      <c r="BN29" s="114"/>
      <c r="BO29" s="114"/>
      <c r="BP29" s="114"/>
      <c r="BQ29" s="114"/>
      <c r="BR29" s="114"/>
      <c r="BS29" s="114"/>
      <c r="BT29" s="114"/>
      <c r="BU29" s="114"/>
      <c r="BV29" s="114"/>
      <c r="BW29" s="114"/>
      <c r="BX29" s="114"/>
      <c r="BY29" s="114"/>
      <c r="BZ29" s="114"/>
      <c r="CA29" s="114"/>
      <c r="CB29" s="114"/>
      <c r="CC29" s="114"/>
      <c r="CD29" s="114"/>
      <c r="CE29" s="114"/>
      <c r="CF29" s="114"/>
      <c r="CG29" s="114"/>
      <c r="CH29" s="114"/>
      <c r="CI29" s="114"/>
      <c r="CJ29" s="114"/>
      <c r="CK29" s="114"/>
      <c r="CL29" s="114"/>
      <c r="CM29" s="114"/>
      <c r="CN29" s="114"/>
      <c r="CO29" s="114"/>
      <c r="CP29" s="114"/>
      <c r="CQ29" s="114"/>
      <c r="CR29" s="114"/>
      <c r="CS29" s="114"/>
      <c r="CT29" s="114"/>
      <c r="CU29" s="114"/>
      <c r="CV29" s="114"/>
      <c r="CW29" s="114"/>
      <c r="CX29" s="114"/>
      <c r="CY29" s="202" t="s">
        <v>219</v>
      </c>
      <c r="CZ29" s="202" t="s">
        <v>47</v>
      </c>
      <c r="DA29" s="202" t="s">
        <v>159</v>
      </c>
      <c r="DB29" s="202" t="s">
        <v>165</v>
      </c>
      <c r="DC29" s="202" t="s">
        <v>160</v>
      </c>
      <c r="DD29" s="202" t="s">
        <v>166</v>
      </c>
      <c r="DE29" s="202" t="s">
        <v>167</v>
      </c>
      <c r="DF29" s="202"/>
      <c r="DG29" s="202" t="s">
        <v>169</v>
      </c>
      <c r="DH29" s="202"/>
      <c r="DI29" s="143"/>
      <c r="DJ29" s="114"/>
    </row>
    <row r="30" customFormat="false" ht="15.95" hidden="false" customHeight="true" outlineLevel="0" collapsed="false">
      <c r="A30" s="128" t="n">
        <v>3</v>
      </c>
      <c r="B30" s="129" t="n">
        <v>1</v>
      </c>
      <c r="C30" s="144" t="n">
        <v>44355</v>
      </c>
      <c r="D30" s="145" t="n">
        <v>0.770833333333333</v>
      </c>
      <c r="E30" s="146" t="str">
        <f aca="false">IF($A30="","",VLOOKUP($A30,PARTITE_GIRONI,4,0))</f>
        <v>Leoni (1)</v>
      </c>
      <c r="F30" s="147"/>
      <c r="G30" s="148"/>
      <c r="H30" s="149" t="str">
        <f aca="false">IF($A30="","",VLOOKUP($A30,PARTITE_GIRONI,6,0))</f>
        <v>Ghepardi (4)</v>
      </c>
      <c r="I30" s="150" t="str">
        <f aca="false">IF($A30="","",VLOOKUP($A30,PARTITE_GIRONI,2,0))</f>
        <v>A</v>
      </c>
      <c r="J30" s="150" t="str">
        <f aca="false">IF($B30="","",VLOOKUP($B30,CAMPI,2,0))</f>
        <v>Cristo Re 1</v>
      </c>
      <c r="K30" s="113"/>
      <c r="L30" s="135" t="str">
        <f aca="false">VLOOKUP(ROW()-29,'Classifiche Gironi'!$A$32:$S$35,4,0)</f>
        <v>Balene (21)</v>
      </c>
      <c r="M30" s="136" t="n">
        <f aca="false">VLOOKUP(ROW()-29,'Classifiche Gironi'!$A$32:$S$35,5,0)</f>
        <v>3</v>
      </c>
      <c r="N30" s="136" t="n">
        <f aca="false">VLOOKUP(ROW()-29,'Classifiche Gironi'!$A$32:$S$35,6,0)</f>
        <v>3</v>
      </c>
      <c r="O30" s="136" t="n">
        <f aca="false">VLOOKUP(ROW()-29,'Classifiche Gironi'!$A$32:$S$35,7,0)</f>
        <v>0</v>
      </c>
      <c r="P30" s="136" t="n">
        <f aca="false">VLOOKUP(ROW()-29,'Classifiche Gironi'!$A$32:$S$35,8,0)</f>
        <v>0</v>
      </c>
      <c r="Q30" s="136" t="n">
        <f aca="false">VLOOKUP(ROW()-29,'Classifiche Gironi'!$A$32:$S$35,9,0)</f>
        <v>6</v>
      </c>
      <c r="R30" s="136" t="n">
        <f aca="false">VLOOKUP(ROW()-29,'Classifiche Gironi'!$A$32:$S$35,10,0)</f>
        <v>149</v>
      </c>
      <c r="S30" s="136" t="n">
        <f aca="false">VLOOKUP(ROW()-29,'Classifiche Gironi'!$A$32:$S$35,11,0)</f>
        <v>88</v>
      </c>
      <c r="T30" s="137" t="n">
        <f aca="false">VLOOKUP(ROW()-29,'Classifiche Gironi'!$A$32:$S$35,12,0)</f>
        <v>61</v>
      </c>
      <c r="U30" s="138"/>
      <c r="V30" s="126"/>
      <c r="W30" s="166" t="s">
        <v>220</v>
      </c>
      <c r="X30" s="140"/>
      <c r="Y30" s="184"/>
      <c r="Z30" s="161"/>
      <c r="AA30" s="114"/>
      <c r="AB30" s="114"/>
      <c r="AC30" s="114"/>
      <c r="AD30" s="184"/>
      <c r="AE30" s="171"/>
      <c r="AF30" s="174"/>
      <c r="AG30" s="180"/>
      <c r="AH30" s="163" t="str">
        <f aca="false">IF(AD33&amp;AD34="","Vincente "&amp;AB33,IF(AD33&gt;AD34,AC33,AC34))</f>
        <v>Vincente 60</v>
      </c>
      <c r="AI30" s="164"/>
      <c r="AJ30" s="181"/>
      <c r="AK30" s="181"/>
      <c r="AL30" s="114"/>
      <c r="AM30" s="114"/>
      <c r="AN30" s="114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4"/>
      <c r="BC30" s="114"/>
      <c r="BD30" s="114"/>
      <c r="BE30" s="114"/>
      <c r="BF30" s="114"/>
      <c r="BG30" s="114"/>
      <c r="BH30" s="114"/>
      <c r="BI30" s="114"/>
      <c r="BJ30" s="114"/>
      <c r="BK30" s="114"/>
      <c r="BL30" s="114"/>
      <c r="BM30" s="114"/>
      <c r="BN30" s="114"/>
      <c r="BO30" s="114"/>
      <c r="BP30" s="114"/>
      <c r="BQ30" s="114"/>
      <c r="BR30" s="114"/>
      <c r="BS30" s="114"/>
      <c r="BT30" s="114"/>
      <c r="BU30" s="114"/>
      <c r="BV30" s="114"/>
      <c r="BW30" s="114"/>
      <c r="BX30" s="114"/>
      <c r="BY30" s="114"/>
      <c r="BZ30" s="114"/>
      <c r="CA30" s="114"/>
      <c r="CB30" s="114"/>
      <c r="CC30" s="114"/>
      <c r="CD30" s="114"/>
      <c r="CE30" s="114"/>
      <c r="CF30" s="114"/>
      <c r="CG30" s="114"/>
      <c r="CH30" s="114"/>
      <c r="CI30" s="114"/>
      <c r="CJ30" s="114"/>
      <c r="CK30" s="114"/>
      <c r="CL30" s="114"/>
      <c r="CM30" s="114"/>
      <c r="CN30" s="114"/>
      <c r="CO30" s="114"/>
      <c r="CP30" s="114"/>
      <c r="CQ30" s="114"/>
      <c r="CR30" s="114"/>
      <c r="CS30" s="114"/>
      <c r="CT30" s="114"/>
      <c r="CU30" s="114"/>
      <c r="CV30" s="114"/>
      <c r="CW30" s="114"/>
      <c r="CX30" s="114"/>
      <c r="CY30" s="141" t="s">
        <v>221</v>
      </c>
      <c r="CZ30" s="142" t="n">
        <v>3</v>
      </c>
      <c r="DA30" s="142" t="n">
        <v>0</v>
      </c>
      <c r="DB30" s="142" t="n">
        <v>3</v>
      </c>
      <c r="DC30" s="142" t="n">
        <v>0</v>
      </c>
      <c r="DD30" s="142" t="n">
        <v>4</v>
      </c>
      <c r="DE30" s="142" t="n">
        <v>4</v>
      </c>
      <c r="DF30" s="142"/>
      <c r="DG30" s="142" t="n">
        <v>3</v>
      </c>
      <c r="DH30" s="142"/>
      <c r="DI30" s="143"/>
      <c r="DJ30" s="114"/>
    </row>
    <row r="31" customFormat="false" ht="15.95" hidden="false" customHeight="true" outlineLevel="0" collapsed="false">
      <c r="A31" s="128" t="n">
        <v>9</v>
      </c>
      <c r="B31" s="129" t="n">
        <v>2</v>
      </c>
      <c r="C31" s="144" t="n">
        <v>44355</v>
      </c>
      <c r="D31" s="145" t="n">
        <v>0.770833333333333</v>
      </c>
      <c r="E31" s="146" t="str">
        <f aca="false">IF($A31="","",VLOOKUP($A31,PARTITE_GIRONI,4,0))</f>
        <v>Giaguari (5)</v>
      </c>
      <c r="F31" s="147"/>
      <c r="G31" s="148"/>
      <c r="H31" s="149" t="str">
        <f aca="false">IF($A31="","",VLOOKUP($A31,PARTITE_GIRONI,6,0))</f>
        <v>Serval (8)</v>
      </c>
      <c r="I31" s="150" t="str">
        <f aca="false">IF($A31="","",VLOOKUP($A31,PARTITE_GIRONI,2,0))</f>
        <v>B</v>
      </c>
      <c r="J31" s="150" t="str">
        <f aca="false">IF($B31="","",VLOOKUP($B31,CAMPI,2,0))</f>
        <v>Cristo Re 2</v>
      </c>
      <c r="K31" s="113"/>
      <c r="L31" s="151" t="str">
        <f aca="false">VLOOKUP(ROW()-29,'Classifiche Gironi'!$A$32:$S$35,4,0)</f>
        <v>Gabbiani (22)</v>
      </c>
      <c r="M31" s="152" t="n">
        <f aca="false">VLOOKUP(ROW()-29,'Classifiche Gironi'!$A$32:$S$35,5,0)</f>
        <v>3</v>
      </c>
      <c r="N31" s="152" t="n">
        <f aca="false">VLOOKUP(ROW()-29,'Classifiche Gironi'!$A$32:$S$35,6,0)</f>
        <v>2</v>
      </c>
      <c r="O31" s="152" t="n">
        <f aca="false">VLOOKUP(ROW()-29,'Classifiche Gironi'!$A$32:$S$35,7,0)</f>
        <v>1</v>
      </c>
      <c r="P31" s="152" t="n">
        <f aca="false">VLOOKUP(ROW()-29,'Classifiche Gironi'!$A$32:$S$35,8,0)</f>
        <v>0</v>
      </c>
      <c r="Q31" s="152" t="n">
        <f aca="false">VLOOKUP(ROW()-29,'Classifiche Gironi'!$A$32:$S$35,9,0)</f>
        <v>5</v>
      </c>
      <c r="R31" s="152" t="n">
        <f aca="false">VLOOKUP(ROW()-29,'Classifiche Gironi'!$A$32:$S$35,10,0)</f>
        <v>176</v>
      </c>
      <c r="S31" s="152" t="n">
        <f aca="false">VLOOKUP(ROW()-29,'Classifiche Gironi'!$A$32:$S$35,11,0)</f>
        <v>134</v>
      </c>
      <c r="T31" s="153" t="n">
        <f aca="false">VLOOKUP(ROW()-29,'Classifiche Gironi'!$A$32:$S$35,12,0)</f>
        <v>42</v>
      </c>
      <c r="U31" s="138"/>
      <c r="V31" s="126"/>
      <c r="W31" s="176" t="n">
        <f aca="false">W27+1</f>
        <v>55</v>
      </c>
      <c r="X31" s="177" t="str">
        <f aca="false">L20</f>
        <v>Pitoni (14)</v>
      </c>
      <c r="Y31" s="160"/>
      <c r="Z31" s="161" t="s">
        <v>222</v>
      </c>
      <c r="AA31" s="114"/>
      <c r="AB31" s="114"/>
      <c r="AC31" s="114"/>
      <c r="AD31" s="184"/>
      <c r="AE31" s="171"/>
      <c r="AF31" s="114"/>
      <c r="AG31" s="114"/>
      <c r="AH31" s="114"/>
      <c r="AI31" s="114"/>
      <c r="AJ31" s="114"/>
      <c r="AK31" s="114"/>
      <c r="AL31" s="114"/>
      <c r="AM31" s="114"/>
      <c r="AN31" s="114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14"/>
      <c r="BC31" s="114"/>
      <c r="BD31" s="114"/>
      <c r="BE31" s="114"/>
      <c r="BF31" s="114"/>
      <c r="BG31" s="114"/>
      <c r="BH31" s="114"/>
      <c r="BI31" s="114"/>
      <c r="BJ31" s="114"/>
      <c r="BK31" s="114"/>
      <c r="BL31" s="114"/>
      <c r="BM31" s="114"/>
      <c r="BN31" s="114"/>
      <c r="BO31" s="114"/>
      <c r="BP31" s="114"/>
      <c r="BQ31" s="114"/>
      <c r="BR31" s="114"/>
      <c r="BS31" s="114"/>
      <c r="BT31" s="114"/>
      <c r="BU31" s="114"/>
      <c r="BV31" s="114"/>
      <c r="BW31" s="114"/>
      <c r="BX31" s="114"/>
      <c r="BY31" s="114"/>
      <c r="BZ31" s="114"/>
      <c r="CA31" s="114"/>
      <c r="CB31" s="114"/>
      <c r="CC31" s="114"/>
      <c r="CD31" s="114"/>
      <c r="CE31" s="114"/>
      <c r="CF31" s="114"/>
      <c r="CG31" s="114"/>
      <c r="CH31" s="114"/>
      <c r="CI31" s="114"/>
      <c r="CJ31" s="114"/>
      <c r="CK31" s="114"/>
      <c r="CL31" s="114"/>
      <c r="CM31" s="114"/>
      <c r="CN31" s="114"/>
      <c r="CO31" s="114"/>
      <c r="CP31" s="114"/>
      <c r="CQ31" s="114"/>
      <c r="CR31" s="114"/>
      <c r="CS31" s="114"/>
      <c r="CT31" s="114"/>
      <c r="CU31" s="114"/>
      <c r="CV31" s="114"/>
      <c r="CW31" s="114"/>
      <c r="CX31" s="114"/>
      <c r="CY31" s="141" t="s">
        <v>223</v>
      </c>
      <c r="CZ31" s="142" t="n">
        <v>3</v>
      </c>
      <c r="DA31" s="142" t="n">
        <v>0</v>
      </c>
      <c r="DB31" s="142" t="n">
        <v>1</v>
      </c>
      <c r="DC31" s="142" t="n">
        <v>2</v>
      </c>
      <c r="DD31" s="142" t="n">
        <v>1</v>
      </c>
      <c r="DE31" s="142" t="n">
        <v>4</v>
      </c>
      <c r="DF31" s="142"/>
      <c r="DG31" s="142" t="n">
        <v>0.9997</v>
      </c>
      <c r="DH31" s="142"/>
      <c r="DI31" s="143"/>
      <c r="DJ31" s="114"/>
    </row>
    <row r="32" customFormat="false" ht="15.95" hidden="false" customHeight="true" outlineLevel="0" collapsed="false">
      <c r="A32" s="128" t="n">
        <v>15</v>
      </c>
      <c r="B32" s="129" t="n">
        <v>3</v>
      </c>
      <c r="C32" s="144" t="n">
        <v>44355</v>
      </c>
      <c r="D32" s="145" t="n">
        <v>0.770833333333333</v>
      </c>
      <c r="E32" s="146" t="str">
        <f aca="false">IF($A32="","",VLOOKUP($A32,PARTITE_GIRONI,4,0))</f>
        <v>Elefanti (9)</v>
      </c>
      <c r="F32" s="147"/>
      <c r="G32" s="148"/>
      <c r="H32" s="149" t="str">
        <f aca="false">IF($A32="","",VLOOKUP($A32,PARTITE_GIRONI,6,0))</f>
        <v>Iguane (12)</v>
      </c>
      <c r="I32" s="150" t="str">
        <f aca="false">IF($A32="","",VLOOKUP($A32,PARTITE_GIRONI,2,0))</f>
        <v>C</v>
      </c>
      <c r="J32" s="150" t="str">
        <f aca="false">IF($B32="","",VLOOKUP($B32,CAMPI,2,0))</f>
        <v>Basket Giovane</v>
      </c>
      <c r="K32" s="113"/>
      <c r="L32" s="155" t="str">
        <f aca="false">VLOOKUP(ROW()-29,'Classifiche Gironi'!$A$32:$S$35,4,0)</f>
        <v>Delfini (23)</v>
      </c>
      <c r="M32" s="156" t="n">
        <f aca="false">VLOOKUP(ROW()-29,'Classifiche Gironi'!$A$32:$S$35,5,0)</f>
        <v>3</v>
      </c>
      <c r="N32" s="156" t="n">
        <f aca="false">VLOOKUP(ROW()-29,'Classifiche Gironi'!$A$32:$S$35,6,0)</f>
        <v>1</v>
      </c>
      <c r="O32" s="156" t="n">
        <f aca="false">VLOOKUP(ROW()-29,'Classifiche Gironi'!$A$32:$S$35,7,0)</f>
        <v>2</v>
      </c>
      <c r="P32" s="156" t="n">
        <f aca="false">VLOOKUP(ROW()-29,'Classifiche Gironi'!$A$32:$S$35,8,0)</f>
        <v>0</v>
      </c>
      <c r="Q32" s="156" t="n">
        <f aca="false">VLOOKUP(ROW()-29,'Classifiche Gironi'!$A$32:$S$35,9,0)</f>
        <v>4</v>
      </c>
      <c r="R32" s="156" t="n">
        <f aca="false">VLOOKUP(ROW()-29,'Classifiche Gironi'!$A$32:$S$35,10,0)</f>
        <v>134</v>
      </c>
      <c r="S32" s="156" t="n">
        <f aca="false">VLOOKUP(ROW()-29,'Classifiche Gironi'!$A$32:$S$35,11,0)</f>
        <v>204</v>
      </c>
      <c r="T32" s="157" t="n">
        <f aca="false">VLOOKUP(ROW()-29,'Classifiche Gironi'!$A$32:$S$35,12,0)</f>
        <v>-70</v>
      </c>
      <c r="U32" s="138"/>
      <c r="V32" s="126"/>
      <c r="W32" s="176"/>
      <c r="X32" s="179" t="str">
        <f aca="false">L11</f>
        <v>Serval (8)</v>
      </c>
      <c r="Y32" s="164"/>
      <c r="Z32" s="165" t="s">
        <v>224</v>
      </c>
      <c r="AA32" s="114"/>
      <c r="AB32" s="166" t="s">
        <v>225</v>
      </c>
      <c r="AC32" s="114"/>
      <c r="AD32" s="184"/>
      <c r="AE32" s="171"/>
      <c r="AF32" s="114"/>
      <c r="AG32" s="114"/>
      <c r="AH32" s="114"/>
      <c r="AI32" s="114"/>
      <c r="AJ32" s="114"/>
      <c r="AK32" s="114"/>
      <c r="AL32" s="114"/>
      <c r="AM32" s="114"/>
      <c r="AN32" s="114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3"/>
      <c r="BA32" s="113"/>
      <c r="BB32" s="114"/>
      <c r="BC32" s="114"/>
      <c r="BD32" s="114"/>
      <c r="BE32" s="114"/>
      <c r="BF32" s="114"/>
      <c r="BG32" s="114"/>
      <c r="BH32" s="114"/>
      <c r="BI32" s="114"/>
      <c r="BJ32" s="114"/>
      <c r="BK32" s="114"/>
      <c r="BL32" s="114"/>
      <c r="BM32" s="114"/>
      <c r="BN32" s="114"/>
      <c r="BO32" s="114"/>
      <c r="BP32" s="114"/>
      <c r="BQ32" s="114"/>
      <c r="BR32" s="114"/>
      <c r="BS32" s="114"/>
      <c r="BT32" s="114"/>
      <c r="BU32" s="114"/>
      <c r="BV32" s="114"/>
      <c r="BW32" s="114"/>
      <c r="BX32" s="114"/>
      <c r="BY32" s="114"/>
      <c r="BZ32" s="114"/>
      <c r="CA32" s="114"/>
      <c r="CB32" s="114"/>
      <c r="CC32" s="114"/>
      <c r="CD32" s="114"/>
      <c r="CE32" s="114"/>
      <c r="CF32" s="114"/>
      <c r="CG32" s="114"/>
      <c r="CH32" s="114"/>
      <c r="CI32" s="114"/>
      <c r="CJ32" s="114"/>
      <c r="CK32" s="114"/>
      <c r="CL32" s="114"/>
      <c r="CM32" s="114"/>
      <c r="CN32" s="114"/>
      <c r="CO32" s="114"/>
      <c r="CP32" s="114"/>
      <c r="CQ32" s="114"/>
      <c r="CR32" s="114"/>
      <c r="CS32" s="114"/>
      <c r="CT32" s="114"/>
      <c r="CU32" s="114"/>
      <c r="CV32" s="114"/>
      <c r="CW32" s="114"/>
      <c r="CX32" s="114"/>
      <c r="CY32" s="141" t="s">
        <v>226</v>
      </c>
      <c r="CZ32" s="142" t="n">
        <v>3</v>
      </c>
      <c r="DA32" s="162" t="n">
        <v>1</v>
      </c>
      <c r="DB32" s="162" t="n">
        <v>2</v>
      </c>
      <c r="DC32" s="162" t="n">
        <v>0</v>
      </c>
      <c r="DD32" s="162" t="n">
        <v>6</v>
      </c>
      <c r="DE32" s="162" t="n">
        <v>4</v>
      </c>
      <c r="DF32" s="162"/>
      <c r="DG32" s="162" t="n">
        <v>5.0002</v>
      </c>
      <c r="DH32" s="162"/>
      <c r="DI32" s="143"/>
      <c r="DJ32" s="114"/>
    </row>
    <row r="33" customFormat="false" ht="15.95" hidden="false" customHeight="true" outlineLevel="0" collapsed="false">
      <c r="A33" s="128" t="n">
        <v>21</v>
      </c>
      <c r="B33" s="129" t="n">
        <v>4</v>
      </c>
      <c r="C33" s="144" t="n">
        <v>44355</v>
      </c>
      <c r="D33" s="145" t="n">
        <v>0.770833333333333</v>
      </c>
      <c r="E33" s="146" t="str">
        <f aca="false">IF($A33="","",VLOOKUP($A33,PARTITE_GIRONI,4,0))</f>
        <v>Coccodrilli (13)</v>
      </c>
      <c r="F33" s="147"/>
      <c r="G33" s="148"/>
      <c r="H33" s="149" t="str">
        <f aca="false">IF($A33="","",VLOOKUP($A33,PARTITE_GIRONI,6,0))</f>
        <v>Falchi (16)</v>
      </c>
      <c r="I33" s="150" t="str">
        <f aca="false">IF($A33="","",VLOOKUP($A33,PARTITE_GIRONI,2,0))</f>
        <v>D</v>
      </c>
      <c r="J33" s="150" t="str">
        <f aca="false">IF($B33="","",VLOOKUP($B33,CAMPI,2,0))</f>
        <v>Nuova Scuola</v>
      </c>
      <c r="K33" s="113"/>
      <c r="L33" s="155" t="str">
        <f aca="false">VLOOKUP(ROW()-29,'Classifiche Gironi'!$A$32:$S$35,4,0)</f>
        <v>Fenicotteri (24)</v>
      </c>
      <c r="M33" s="156" t="n">
        <f aca="false">VLOOKUP(ROW()-29,'Classifiche Gironi'!$A$32:$S$35,5,0)</f>
        <v>3</v>
      </c>
      <c r="N33" s="156" t="n">
        <f aca="false">VLOOKUP(ROW()-29,'Classifiche Gironi'!$A$32:$S$35,6,0)</f>
        <v>0</v>
      </c>
      <c r="O33" s="156" t="n">
        <f aca="false">VLOOKUP(ROW()-29,'Classifiche Gironi'!$A$32:$S$35,7,0)</f>
        <v>3</v>
      </c>
      <c r="P33" s="156" t="n">
        <f aca="false">VLOOKUP(ROW()-29,'Classifiche Gironi'!$A$32:$S$35,8,0)</f>
        <v>0</v>
      </c>
      <c r="Q33" s="156" t="n">
        <f aca="false">VLOOKUP(ROW()-29,'Classifiche Gironi'!$A$32:$S$35,9,0)</f>
        <v>3</v>
      </c>
      <c r="R33" s="156" t="n">
        <f aca="false">VLOOKUP(ROW()-29,'Classifiche Gironi'!$A$32:$S$35,10,0)</f>
        <v>104</v>
      </c>
      <c r="S33" s="156" t="n">
        <f aca="false">VLOOKUP(ROW()-29,'Classifiche Gironi'!$A$32:$S$35,11,0)</f>
        <v>137</v>
      </c>
      <c r="T33" s="157" t="n">
        <f aca="false">VLOOKUP(ROW()-29,'Classifiche Gironi'!$A$32:$S$35,12,0)</f>
        <v>-33</v>
      </c>
      <c r="U33" s="138"/>
      <c r="V33" s="126"/>
      <c r="W33" s="139"/>
      <c r="X33" s="140"/>
      <c r="Y33" s="170"/>
      <c r="Z33" s="187"/>
      <c r="AA33" s="114"/>
      <c r="AB33" s="172" t="n">
        <f aca="false">AB25+1</f>
        <v>60</v>
      </c>
      <c r="AC33" s="159" t="str">
        <f aca="false">IF(Y31&amp;Y32="","Vincente "&amp;W31,IF(Y31&gt;Y32,X31,X32))</f>
        <v>Vincente 55</v>
      </c>
      <c r="AD33" s="160"/>
      <c r="AE33" s="188"/>
      <c r="AF33" s="114"/>
      <c r="AG33" s="114"/>
      <c r="AH33" s="114"/>
      <c r="AI33" s="114"/>
      <c r="AJ33" s="114"/>
      <c r="AK33" s="114"/>
      <c r="AL33" s="114"/>
      <c r="AM33" s="114"/>
      <c r="AN33" s="114"/>
      <c r="AO33" s="113"/>
      <c r="AP33" s="113"/>
      <c r="AQ33" s="113"/>
      <c r="AR33" s="113"/>
      <c r="AS33" s="113"/>
      <c r="AT33" s="113"/>
      <c r="AU33" s="113"/>
      <c r="AV33" s="113"/>
      <c r="AW33" s="113"/>
      <c r="AX33" s="113"/>
      <c r="AY33" s="113"/>
      <c r="AZ33" s="113"/>
      <c r="BA33" s="113"/>
      <c r="BB33" s="114"/>
      <c r="BC33" s="114"/>
      <c r="BD33" s="114"/>
      <c r="BE33" s="114"/>
      <c r="BF33" s="114"/>
      <c r="BG33" s="114"/>
      <c r="BH33" s="114"/>
      <c r="BI33" s="114"/>
      <c r="BJ33" s="114"/>
      <c r="BK33" s="114"/>
      <c r="BL33" s="114"/>
      <c r="BM33" s="114"/>
      <c r="BN33" s="114"/>
      <c r="BO33" s="114"/>
      <c r="BP33" s="114"/>
      <c r="BQ33" s="114"/>
      <c r="BR33" s="114"/>
      <c r="BS33" s="114"/>
      <c r="BT33" s="114"/>
      <c r="BU33" s="114"/>
      <c r="BV33" s="114"/>
      <c r="BW33" s="114"/>
      <c r="BX33" s="114"/>
      <c r="BY33" s="114"/>
      <c r="BZ33" s="114"/>
      <c r="CA33" s="114"/>
      <c r="CB33" s="114"/>
      <c r="CC33" s="114"/>
      <c r="CD33" s="114"/>
      <c r="CE33" s="114"/>
      <c r="CF33" s="114"/>
      <c r="CG33" s="114"/>
      <c r="CH33" s="114"/>
      <c r="CI33" s="114"/>
      <c r="CJ33" s="114"/>
      <c r="CK33" s="114"/>
      <c r="CL33" s="114"/>
      <c r="CM33" s="114"/>
      <c r="CN33" s="114"/>
      <c r="CO33" s="114"/>
      <c r="CP33" s="114"/>
      <c r="CQ33" s="114"/>
      <c r="CR33" s="114"/>
      <c r="CS33" s="114"/>
      <c r="CT33" s="114"/>
      <c r="CU33" s="114"/>
      <c r="CV33" s="114"/>
      <c r="CW33" s="114"/>
      <c r="CX33" s="114"/>
      <c r="CY33" s="141" t="s">
        <v>227</v>
      </c>
      <c r="CZ33" s="142" t="n">
        <v>3</v>
      </c>
      <c r="DA33" s="142" t="n">
        <v>1</v>
      </c>
      <c r="DB33" s="142" t="n">
        <v>2</v>
      </c>
      <c r="DC33" s="142" t="n">
        <v>0</v>
      </c>
      <c r="DD33" s="142" t="n">
        <v>4</v>
      </c>
      <c r="DE33" s="142" t="n">
        <v>3</v>
      </c>
      <c r="DF33" s="142"/>
      <c r="DG33" s="142" t="n">
        <v>5.0001</v>
      </c>
      <c r="DH33" s="142"/>
      <c r="DI33" s="143"/>
      <c r="DJ33" s="114"/>
    </row>
    <row r="34" customFormat="false" ht="15.95" hidden="false" customHeight="true" outlineLevel="0" collapsed="false">
      <c r="A34" s="128" t="n">
        <v>26</v>
      </c>
      <c r="B34" s="129" t="n">
        <f aca="false">B14</f>
        <v>1</v>
      </c>
      <c r="C34" s="144" t="n">
        <f aca="false">C14+1</f>
        <v>44356</v>
      </c>
      <c r="D34" s="145" t="n">
        <f aca="false">D14</f>
        <v>0.375</v>
      </c>
      <c r="E34" s="146" t="str">
        <f aca="false">IF($A34="","",VLOOKUP($A34,PARTITE_GIRONI,4,0))</f>
        <v>Bisonti (17)</v>
      </c>
      <c r="F34" s="147"/>
      <c r="G34" s="148"/>
      <c r="H34" s="149" t="str">
        <f aca="false">IF($A34="","",VLOOKUP($A34,PARTITE_GIRONI,6,0))</f>
        <v>Cervi (19)</v>
      </c>
      <c r="I34" s="150" t="str">
        <f aca="false">IF($A34="","",VLOOKUP($A34,PARTITE_GIRONI,2,0))</f>
        <v>E</v>
      </c>
      <c r="J34" s="150" t="str">
        <f aca="false">IF($B34="","",VLOOKUP($B34,CAMPI,2,0))</f>
        <v>Cristo Re 1</v>
      </c>
      <c r="K34" s="113"/>
      <c r="L34" s="203" t="s">
        <v>228</v>
      </c>
      <c r="M34" s="204" t="s">
        <v>47</v>
      </c>
      <c r="N34" s="204" t="s">
        <v>159</v>
      </c>
      <c r="O34" s="204" t="s">
        <v>160</v>
      </c>
      <c r="P34" s="204" t="s">
        <v>42</v>
      </c>
      <c r="Q34" s="204" t="s">
        <v>161</v>
      </c>
      <c r="R34" s="204" t="s">
        <v>162</v>
      </c>
      <c r="S34" s="204" t="s">
        <v>163</v>
      </c>
      <c r="T34" s="204" t="s">
        <v>164</v>
      </c>
      <c r="U34" s="138"/>
      <c r="V34" s="126"/>
      <c r="W34" s="166" t="s">
        <v>229</v>
      </c>
      <c r="X34" s="140"/>
      <c r="Y34" s="184"/>
      <c r="Z34" s="187"/>
      <c r="AA34" s="174"/>
      <c r="AB34" s="172"/>
      <c r="AC34" s="163" t="str">
        <f aca="false">IF(Y35&amp;Y36="","Vincente "&amp;W35,IF(Y35&gt;Y36,X35,X36))</f>
        <v>Vincente 56</v>
      </c>
      <c r="AD34" s="164"/>
      <c r="AE34" s="114"/>
      <c r="AF34" s="114"/>
      <c r="AG34" s="114"/>
      <c r="AH34" s="114"/>
      <c r="AI34" s="114"/>
      <c r="AJ34" s="114"/>
      <c r="AK34" s="114"/>
      <c r="AL34" s="114"/>
      <c r="AM34" s="114"/>
      <c r="AN34" s="114"/>
      <c r="AO34" s="113"/>
      <c r="AP34" s="113"/>
      <c r="AQ34" s="113"/>
      <c r="AR34" s="113"/>
      <c r="AS34" s="113"/>
      <c r="AT34" s="113"/>
      <c r="AU34" s="113"/>
      <c r="AV34" s="113"/>
      <c r="AW34" s="113"/>
      <c r="AX34" s="113"/>
      <c r="AY34" s="113"/>
      <c r="AZ34" s="113"/>
      <c r="BA34" s="113"/>
      <c r="BB34" s="114"/>
      <c r="BC34" s="114"/>
      <c r="BD34" s="114"/>
      <c r="BE34" s="114"/>
      <c r="BF34" s="114"/>
      <c r="BG34" s="114"/>
      <c r="BH34" s="114"/>
      <c r="BI34" s="114"/>
      <c r="BJ34" s="114"/>
      <c r="BK34" s="114"/>
      <c r="BL34" s="114"/>
      <c r="BM34" s="114"/>
      <c r="BN34" s="114"/>
      <c r="BO34" s="114"/>
      <c r="BP34" s="114"/>
      <c r="BQ34" s="114"/>
      <c r="BR34" s="114"/>
      <c r="BS34" s="114"/>
      <c r="BT34" s="114"/>
      <c r="BU34" s="114"/>
      <c r="BV34" s="114"/>
      <c r="BW34" s="114"/>
      <c r="BX34" s="114"/>
      <c r="BY34" s="114"/>
      <c r="BZ34" s="114"/>
      <c r="CA34" s="114"/>
      <c r="CB34" s="114"/>
      <c r="CC34" s="114"/>
      <c r="CD34" s="114"/>
      <c r="CE34" s="114"/>
      <c r="CF34" s="114"/>
      <c r="CG34" s="114"/>
      <c r="CH34" s="114"/>
      <c r="CI34" s="114"/>
      <c r="CJ34" s="114"/>
      <c r="CK34" s="114"/>
      <c r="CL34" s="114"/>
      <c r="CM34" s="114"/>
      <c r="CN34" s="114"/>
      <c r="CO34" s="114"/>
      <c r="CP34" s="114"/>
      <c r="CQ34" s="114"/>
      <c r="CR34" s="114"/>
      <c r="CS34" s="114"/>
      <c r="CT34" s="114"/>
      <c r="CU34" s="114"/>
      <c r="CV34" s="114"/>
      <c r="CW34" s="114"/>
      <c r="CX34" s="114"/>
      <c r="CY34" s="205" t="s">
        <v>230</v>
      </c>
      <c r="CZ34" s="205" t="s">
        <v>47</v>
      </c>
      <c r="DA34" s="205" t="s">
        <v>159</v>
      </c>
      <c r="DB34" s="205" t="s">
        <v>165</v>
      </c>
      <c r="DC34" s="205" t="s">
        <v>160</v>
      </c>
      <c r="DD34" s="205" t="s">
        <v>166</v>
      </c>
      <c r="DE34" s="205" t="s">
        <v>167</v>
      </c>
      <c r="DF34" s="205"/>
      <c r="DG34" s="205" t="s">
        <v>169</v>
      </c>
      <c r="DH34" s="205"/>
      <c r="DI34" s="114"/>
      <c r="DJ34" s="114"/>
    </row>
    <row r="35" customFormat="false" ht="15.95" hidden="false" customHeight="true" outlineLevel="0" collapsed="false">
      <c r="A35" s="128" t="n">
        <v>32</v>
      </c>
      <c r="B35" s="129" t="n">
        <f aca="false">B15</f>
        <v>2</v>
      </c>
      <c r="C35" s="144" t="n">
        <f aca="false">C15+1</f>
        <v>44356</v>
      </c>
      <c r="D35" s="145" t="n">
        <f aca="false">D15</f>
        <v>0.375</v>
      </c>
      <c r="E35" s="146" t="str">
        <f aca="false">IF($A35="","",VLOOKUP($A35,PARTITE_GIRONI,4,0))</f>
        <v>Balene (21)</v>
      </c>
      <c r="F35" s="147"/>
      <c r="G35" s="148"/>
      <c r="H35" s="149" t="str">
        <f aca="false">IF($A35="","",VLOOKUP($A35,PARTITE_GIRONI,6,0))</f>
        <v>Delfini (23)</v>
      </c>
      <c r="I35" s="150" t="str">
        <f aca="false">IF($A35="","",VLOOKUP($A35,PARTITE_GIRONI,2,0))</f>
        <v>F</v>
      </c>
      <c r="J35" s="150" t="str">
        <f aca="false">IF($B35="","",VLOOKUP($B35,CAMPI,2,0))</f>
        <v>Cristo Re 2</v>
      </c>
      <c r="K35" s="113"/>
      <c r="L35" s="135" t="str">
        <f aca="false">VLOOKUP(ROW()-34,'Classifiche Gironi'!$A$38:$S$41,4,0)</f>
        <v>Istrici (25)</v>
      </c>
      <c r="M35" s="136" t="n">
        <f aca="false">VLOOKUP(ROW()-34,'Classifiche Gironi'!$A$38:$S$41,5,0)</f>
        <v>3</v>
      </c>
      <c r="N35" s="136" t="n">
        <f aca="false">VLOOKUP(ROW()-34,'Classifiche Gironi'!$A$38:$S$41,6,0)</f>
        <v>3</v>
      </c>
      <c r="O35" s="136" t="n">
        <f aca="false">VLOOKUP(ROW()-34,'Classifiche Gironi'!$A$38:$S$41,7,0)</f>
        <v>0</v>
      </c>
      <c r="P35" s="136" t="n">
        <f aca="false">VLOOKUP(ROW()-34,'Classifiche Gironi'!$A$38:$S$41,8,0)</f>
        <v>0</v>
      </c>
      <c r="Q35" s="136" t="n">
        <f aca="false">VLOOKUP(ROW()-34,'Classifiche Gironi'!$A$38:$S$41,9,0)</f>
        <v>6</v>
      </c>
      <c r="R35" s="136" t="n">
        <f aca="false">VLOOKUP(ROW()-34,'Classifiche Gironi'!$A$38:$S$41,10,0)</f>
        <v>137</v>
      </c>
      <c r="S35" s="136" t="n">
        <f aca="false">VLOOKUP(ROW()-34,'Classifiche Gironi'!$A$38:$S$41,11,0)</f>
        <v>122</v>
      </c>
      <c r="T35" s="136" t="n">
        <f aca="false">VLOOKUP(ROW()-34,'Classifiche Gironi'!$A$38:$S$41,12,0)</f>
        <v>15</v>
      </c>
      <c r="U35" s="138" t="n">
        <v>1</v>
      </c>
      <c r="V35" s="126"/>
      <c r="W35" s="176" t="n">
        <f aca="false">W31+1</f>
        <v>56</v>
      </c>
      <c r="X35" s="177" t="str">
        <f aca="false">L15</f>
        <v>Giraffe (10)</v>
      </c>
      <c r="Y35" s="160"/>
      <c r="Z35" s="178" t="s">
        <v>231</v>
      </c>
      <c r="AA35" s="114"/>
      <c r="AB35" s="114"/>
      <c r="AC35" s="114"/>
      <c r="AD35" s="113"/>
      <c r="AE35" s="114"/>
      <c r="AF35" s="114"/>
      <c r="AG35" s="114"/>
      <c r="AH35" s="114"/>
      <c r="AI35" s="114"/>
      <c r="AJ35" s="114"/>
      <c r="AK35" s="114"/>
      <c r="AL35" s="114"/>
      <c r="AM35" s="114"/>
      <c r="AN35" s="114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113"/>
      <c r="AZ35" s="113"/>
      <c r="BA35" s="113"/>
      <c r="BB35" s="114"/>
      <c r="BC35" s="114"/>
      <c r="BD35" s="114"/>
      <c r="BE35" s="114"/>
      <c r="BF35" s="114"/>
      <c r="BG35" s="114"/>
      <c r="BH35" s="114"/>
      <c r="BI35" s="114"/>
      <c r="BJ35" s="114"/>
      <c r="BK35" s="114"/>
      <c r="BL35" s="114"/>
      <c r="BM35" s="114"/>
      <c r="BN35" s="114"/>
      <c r="BO35" s="114"/>
      <c r="BP35" s="114"/>
      <c r="BQ35" s="114"/>
      <c r="BR35" s="114"/>
      <c r="BS35" s="114"/>
      <c r="BT35" s="114"/>
      <c r="BU35" s="114"/>
      <c r="BV35" s="114"/>
      <c r="BW35" s="114"/>
      <c r="BX35" s="114"/>
      <c r="BY35" s="114"/>
      <c r="BZ35" s="114"/>
      <c r="CA35" s="114"/>
      <c r="CB35" s="114"/>
      <c r="CC35" s="114"/>
      <c r="CD35" s="114"/>
      <c r="CE35" s="114"/>
      <c r="CF35" s="114"/>
      <c r="CG35" s="114"/>
      <c r="CH35" s="114"/>
      <c r="CI35" s="114"/>
      <c r="CJ35" s="114"/>
      <c r="CK35" s="114"/>
      <c r="CL35" s="114"/>
      <c r="CM35" s="114"/>
      <c r="CN35" s="114"/>
      <c r="CO35" s="114"/>
      <c r="CP35" s="114"/>
      <c r="CQ35" s="114"/>
      <c r="CR35" s="114"/>
      <c r="CS35" s="114"/>
      <c r="CT35" s="114"/>
      <c r="CU35" s="114"/>
      <c r="CV35" s="114"/>
      <c r="CW35" s="114"/>
      <c r="CX35" s="114"/>
      <c r="CY35" s="142" t="s">
        <v>198</v>
      </c>
      <c r="CZ35" s="142" t="n">
        <v>0</v>
      </c>
      <c r="DA35" s="162" t="n">
        <v>0</v>
      </c>
      <c r="DB35" s="162" t="n">
        <v>0</v>
      </c>
      <c r="DC35" s="162" t="n">
        <v>0</v>
      </c>
      <c r="DD35" s="162" t="n">
        <v>0</v>
      </c>
      <c r="DE35" s="162" t="n">
        <v>0</v>
      </c>
      <c r="DF35" s="162"/>
      <c r="DG35" s="162" t="n">
        <v>0</v>
      </c>
      <c r="DH35" s="162"/>
      <c r="DI35" s="114"/>
      <c r="DJ35" s="114"/>
    </row>
    <row r="36" customFormat="false" ht="15.95" hidden="false" customHeight="true" outlineLevel="0" collapsed="false">
      <c r="A36" s="128" t="n">
        <v>38</v>
      </c>
      <c r="B36" s="129" t="n">
        <f aca="false">B16</f>
        <v>3</v>
      </c>
      <c r="C36" s="144" t="n">
        <f aca="false">C16+1</f>
        <v>44356</v>
      </c>
      <c r="D36" s="145" t="n">
        <f aca="false">D16</f>
        <v>0.375</v>
      </c>
      <c r="E36" s="146" t="str">
        <f aca="false">IF($A36="","",VLOOKUP($A36,PARTITE_GIRONI,4,0))</f>
        <v>Istrici (25)</v>
      </c>
      <c r="F36" s="147"/>
      <c r="G36" s="148"/>
      <c r="H36" s="149" t="str">
        <f aca="false">IF($A36="","",VLOOKUP($A36,PARTITE_GIRONI,6,0))</f>
        <v>Muli (27)</v>
      </c>
      <c r="I36" s="150" t="str">
        <f aca="false">IF($A36="","",VLOOKUP($A36,PARTITE_GIRONI,2,0))</f>
        <v>G</v>
      </c>
      <c r="J36" s="150" t="str">
        <f aca="false">IF($B36="","",VLOOKUP($B36,CAMPI,2,0))</f>
        <v>Basket Giovane</v>
      </c>
      <c r="K36" s="113"/>
      <c r="L36" s="151" t="str">
        <f aca="false">VLOOKUP(ROW()-34,'Classifiche Gironi'!$A$38:$S$41,4,0)</f>
        <v>Orche (28)</v>
      </c>
      <c r="M36" s="152" t="n">
        <f aca="false">VLOOKUP(ROW()-34,'Classifiche Gironi'!$A$38:$S$41,5,0)</f>
        <v>3</v>
      </c>
      <c r="N36" s="152" t="n">
        <f aca="false">VLOOKUP(ROW()-34,'Classifiche Gironi'!$A$38:$S$41,6,0)</f>
        <v>2</v>
      </c>
      <c r="O36" s="152" t="n">
        <f aca="false">VLOOKUP(ROW()-34,'Classifiche Gironi'!$A$38:$S$41,7,0)</f>
        <v>1</v>
      </c>
      <c r="P36" s="152" t="n">
        <f aca="false">VLOOKUP(ROW()-34,'Classifiche Gironi'!$A$38:$S$41,8,0)</f>
        <v>0</v>
      </c>
      <c r="Q36" s="152" t="n">
        <f aca="false">VLOOKUP(ROW()-34,'Classifiche Gironi'!$A$38:$S$41,9,0)</f>
        <v>5</v>
      </c>
      <c r="R36" s="152" t="n">
        <f aca="false">VLOOKUP(ROW()-34,'Classifiche Gironi'!$A$38:$S$41,10,0)</f>
        <v>183</v>
      </c>
      <c r="S36" s="152" t="n">
        <f aca="false">VLOOKUP(ROW()-34,'Classifiche Gironi'!$A$38:$S$41,11,0)</f>
        <v>131</v>
      </c>
      <c r="T36" s="152" t="n">
        <f aca="false">VLOOKUP(ROW()-34,'Classifiche Gironi'!$A$38:$S$41,12,0)</f>
        <v>52</v>
      </c>
      <c r="U36" s="138" t="n">
        <v>2</v>
      </c>
      <c r="V36" s="126"/>
      <c r="W36" s="176"/>
      <c r="X36" s="179" t="str">
        <f aca="false">L6</f>
        <v>Pantere (2)</v>
      </c>
      <c r="Y36" s="164"/>
      <c r="Z36" s="161" t="s">
        <v>232</v>
      </c>
      <c r="AA36" s="114"/>
      <c r="AB36" s="114"/>
      <c r="AC36" s="114"/>
      <c r="AD36" s="113"/>
      <c r="AE36" s="114"/>
      <c r="AF36" s="114"/>
      <c r="AG36" s="114"/>
      <c r="AH36" s="114"/>
      <c r="AI36" s="114"/>
      <c r="AJ36" s="114"/>
      <c r="AK36" s="114"/>
      <c r="AL36" s="114"/>
      <c r="AM36" s="114"/>
      <c r="AN36" s="114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13"/>
      <c r="AZ36" s="113"/>
      <c r="BA36" s="113"/>
      <c r="BB36" s="114"/>
      <c r="BC36" s="114"/>
      <c r="BD36" s="114"/>
      <c r="BE36" s="114"/>
      <c r="BF36" s="114"/>
      <c r="BG36" s="114"/>
      <c r="BH36" s="114"/>
      <c r="BI36" s="114"/>
      <c r="BJ36" s="114"/>
      <c r="BK36" s="114"/>
      <c r="BL36" s="114"/>
      <c r="BM36" s="114"/>
      <c r="BN36" s="114"/>
      <c r="BO36" s="114"/>
      <c r="BP36" s="114"/>
      <c r="BQ36" s="114"/>
      <c r="BR36" s="114"/>
      <c r="BS36" s="114"/>
      <c r="BT36" s="114"/>
      <c r="BU36" s="114"/>
      <c r="BV36" s="114"/>
      <c r="BW36" s="114"/>
      <c r="BX36" s="114"/>
      <c r="BY36" s="114"/>
      <c r="BZ36" s="114"/>
      <c r="CA36" s="114"/>
      <c r="CB36" s="114"/>
      <c r="CC36" s="114"/>
      <c r="CD36" s="114"/>
      <c r="CE36" s="114"/>
      <c r="CF36" s="114"/>
      <c r="CG36" s="114"/>
      <c r="CH36" s="114"/>
      <c r="CI36" s="114"/>
      <c r="CJ36" s="114"/>
      <c r="CK36" s="114"/>
      <c r="CL36" s="114"/>
      <c r="CM36" s="114"/>
      <c r="CN36" s="114"/>
      <c r="CO36" s="114"/>
      <c r="CP36" s="114"/>
      <c r="CQ36" s="114"/>
      <c r="CR36" s="114"/>
      <c r="CS36" s="114"/>
      <c r="CT36" s="114"/>
      <c r="CU36" s="114"/>
      <c r="CV36" s="114"/>
      <c r="CW36" s="114"/>
      <c r="CX36" s="114"/>
      <c r="CY36" s="141" t="s">
        <v>175</v>
      </c>
      <c r="CZ36" s="162" t="n">
        <v>3</v>
      </c>
      <c r="DA36" s="162" t="n">
        <v>1</v>
      </c>
      <c r="DB36" s="162" t="n">
        <v>2</v>
      </c>
      <c r="DC36" s="162" t="n">
        <v>0</v>
      </c>
      <c r="DD36" s="162" t="n">
        <v>2</v>
      </c>
      <c r="DE36" s="162" t="n">
        <v>1</v>
      </c>
      <c r="DF36" s="162"/>
      <c r="DG36" s="162" t="n">
        <v>5.0001</v>
      </c>
      <c r="DH36" s="162"/>
      <c r="DI36" s="114"/>
      <c r="DJ36" s="114"/>
    </row>
    <row r="37" customFormat="false" ht="15.95" hidden="false" customHeight="true" outlineLevel="0" collapsed="false">
      <c r="A37" s="128" t="n">
        <v>44</v>
      </c>
      <c r="B37" s="129" t="n">
        <f aca="false">B17</f>
        <v>4</v>
      </c>
      <c r="C37" s="144" t="n">
        <f aca="false">C17+1</f>
        <v>44356</v>
      </c>
      <c r="D37" s="145" t="n">
        <f aca="false">D17</f>
        <v>0.375</v>
      </c>
      <c r="E37" s="146" t="str">
        <f aca="false">IF($A37="","",VLOOKUP($A37,PARTITE_GIRONI,4,0))</f>
        <v>Piranha (29)</v>
      </c>
      <c r="F37" s="147"/>
      <c r="G37" s="148"/>
      <c r="H37" s="149" t="str">
        <f aca="false">IF($A37="","",VLOOKUP($A37,PARTITE_GIRONI,6,0))</f>
        <v>Tonni (31)</v>
      </c>
      <c r="I37" s="150" t="str">
        <f aca="false">IF($A37="","",VLOOKUP($A37,PARTITE_GIRONI,2,0))</f>
        <v>H</v>
      </c>
      <c r="J37" s="150" t="str">
        <f aca="false">IF($B37="","",VLOOKUP($B37,CAMPI,2,0))</f>
        <v>Nuova Scuola</v>
      </c>
      <c r="K37" s="113"/>
      <c r="L37" s="155" t="str">
        <f aca="false">VLOOKUP(ROW()-34,'Classifiche Gironi'!$A$38:$S$41,4,0)</f>
        <v>Muli (27)</v>
      </c>
      <c r="M37" s="156" t="n">
        <f aca="false">VLOOKUP(ROW()-34,'Classifiche Gironi'!$A$38:$S$41,5,0)</f>
        <v>3</v>
      </c>
      <c r="N37" s="156" t="n">
        <f aca="false">VLOOKUP(ROW()-34,'Classifiche Gironi'!$A$38:$S$41,6,0)</f>
        <v>1</v>
      </c>
      <c r="O37" s="156" t="n">
        <f aca="false">VLOOKUP(ROW()-34,'Classifiche Gironi'!$A$38:$S$41,7,0)</f>
        <v>2</v>
      </c>
      <c r="P37" s="156" t="n">
        <f aca="false">VLOOKUP(ROW()-34,'Classifiche Gironi'!$A$38:$S$41,8,0)</f>
        <v>0</v>
      </c>
      <c r="Q37" s="156" t="n">
        <f aca="false">VLOOKUP(ROW()-34,'Classifiche Gironi'!$A$38:$S$41,9,0)</f>
        <v>4</v>
      </c>
      <c r="R37" s="156" t="n">
        <f aca="false">VLOOKUP(ROW()-34,'Classifiche Gironi'!$A$38:$S$41,10,0)</f>
        <v>143</v>
      </c>
      <c r="S37" s="156" t="n">
        <f aca="false">VLOOKUP(ROW()-34,'Classifiche Gironi'!$A$38:$S$41,11,0)</f>
        <v>192</v>
      </c>
      <c r="T37" s="156" t="n">
        <f aca="false">VLOOKUP(ROW()-34,'Classifiche Gironi'!$A$38:$S$41,12,0)</f>
        <v>-49</v>
      </c>
      <c r="U37" s="138" t="n">
        <v>3</v>
      </c>
      <c r="V37" s="126"/>
      <c r="W37" s="113"/>
      <c r="X37" s="206"/>
      <c r="Y37" s="113"/>
      <c r="Z37" s="113"/>
      <c r="AA37" s="113"/>
      <c r="AB37" s="114"/>
      <c r="AC37" s="114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113"/>
      <c r="AY37" s="113"/>
      <c r="AZ37" s="113"/>
      <c r="BA37" s="113"/>
      <c r="BB37" s="114"/>
      <c r="BC37" s="114"/>
      <c r="BD37" s="114"/>
      <c r="BE37" s="114"/>
      <c r="BF37" s="114"/>
      <c r="BG37" s="114"/>
      <c r="BH37" s="114"/>
      <c r="BI37" s="114"/>
      <c r="BJ37" s="114"/>
      <c r="BK37" s="114"/>
      <c r="BL37" s="114"/>
      <c r="BM37" s="114"/>
      <c r="BN37" s="114"/>
      <c r="BO37" s="114"/>
      <c r="BP37" s="114"/>
      <c r="BQ37" s="114"/>
      <c r="BR37" s="114"/>
      <c r="BS37" s="114"/>
      <c r="BT37" s="114"/>
      <c r="BU37" s="114"/>
      <c r="BV37" s="114"/>
      <c r="BW37" s="114"/>
      <c r="BX37" s="114"/>
      <c r="BY37" s="114"/>
      <c r="BZ37" s="114"/>
      <c r="CA37" s="114"/>
      <c r="CB37" s="114"/>
      <c r="CC37" s="114"/>
      <c r="CD37" s="114"/>
      <c r="CE37" s="114"/>
      <c r="CF37" s="114"/>
      <c r="CG37" s="114"/>
      <c r="CH37" s="114"/>
      <c r="CI37" s="114"/>
      <c r="CJ37" s="114"/>
      <c r="CK37" s="114"/>
      <c r="CL37" s="114"/>
      <c r="CM37" s="114"/>
      <c r="CN37" s="114"/>
      <c r="CO37" s="114"/>
      <c r="CP37" s="114"/>
      <c r="CQ37" s="114"/>
      <c r="CR37" s="114"/>
      <c r="CS37" s="114"/>
      <c r="CT37" s="114"/>
      <c r="CU37" s="114"/>
      <c r="CV37" s="114"/>
      <c r="CW37" s="114"/>
      <c r="CX37" s="114"/>
      <c r="CY37" s="141" t="s">
        <v>195</v>
      </c>
      <c r="CZ37" s="162" t="n">
        <v>3</v>
      </c>
      <c r="DA37" s="162" t="n">
        <v>2</v>
      </c>
      <c r="DB37" s="162" t="n">
        <v>1</v>
      </c>
      <c r="DC37" s="162" t="n">
        <v>0</v>
      </c>
      <c r="DD37" s="162" t="n">
        <v>2</v>
      </c>
      <c r="DE37" s="162" t="n">
        <v>0</v>
      </c>
      <c r="DF37" s="162"/>
      <c r="DG37" s="162" t="n">
        <v>7.0002</v>
      </c>
      <c r="DH37" s="162"/>
      <c r="DI37" s="114"/>
      <c r="DJ37" s="114"/>
    </row>
    <row r="38" customFormat="false" ht="15.95" hidden="false" customHeight="true" outlineLevel="0" collapsed="false">
      <c r="A38" s="128" t="n">
        <v>29</v>
      </c>
      <c r="B38" s="129" t="n">
        <f aca="false">B18</f>
        <v>1</v>
      </c>
      <c r="C38" s="144" t="n">
        <f aca="false">C18+1</f>
        <v>44356</v>
      </c>
      <c r="D38" s="145" t="n">
        <f aca="false">D18</f>
        <v>0.458333333333333</v>
      </c>
      <c r="E38" s="146" t="str">
        <f aca="false">IF($A38="","",VLOOKUP($A38,PARTITE_GIRONI,4,0))</f>
        <v>Bufali (18)</v>
      </c>
      <c r="F38" s="147"/>
      <c r="G38" s="148"/>
      <c r="H38" s="149" t="str">
        <f aca="false">IF($A38="","",VLOOKUP($A38,PARTITE_GIRONI,6,0))</f>
        <v>Cinghiali (20)</v>
      </c>
      <c r="I38" s="150" t="str">
        <f aca="false">IF($A38="","",VLOOKUP($A38,PARTITE_GIRONI,2,0))</f>
        <v>E</v>
      </c>
      <c r="J38" s="150" t="str">
        <f aca="false">IF($B38="","",VLOOKUP($B38,CAMPI,2,0))</f>
        <v>Cristo Re 1</v>
      </c>
      <c r="K38" s="113"/>
      <c r="L38" s="155" t="str">
        <f aca="false">VLOOKUP(ROW()-34,'Classifiche Gironi'!$A$38:$S$41,4,0)</f>
        <v>Gorilla (26)</v>
      </c>
      <c r="M38" s="156" t="n">
        <f aca="false">VLOOKUP(ROW()-34,'Classifiche Gironi'!$A$38:$S$41,5,0)</f>
        <v>3</v>
      </c>
      <c r="N38" s="156" t="n">
        <f aca="false">VLOOKUP(ROW()-34,'Classifiche Gironi'!$A$38:$S$41,6,0)</f>
        <v>0</v>
      </c>
      <c r="O38" s="156" t="n">
        <f aca="false">VLOOKUP(ROW()-34,'Classifiche Gironi'!$A$38:$S$41,7,0)</f>
        <v>3</v>
      </c>
      <c r="P38" s="156" t="n">
        <f aca="false">VLOOKUP(ROW()-34,'Classifiche Gironi'!$A$38:$S$41,8,0)</f>
        <v>0</v>
      </c>
      <c r="Q38" s="156" t="n">
        <f aca="false">VLOOKUP(ROW()-34,'Classifiche Gironi'!$A$38:$S$41,9,0)</f>
        <v>3</v>
      </c>
      <c r="R38" s="156" t="n">
        <f aca="false">VLOOKUP(ROW()-34,'Classifiche Gironi'!$A$38:$S$41,10,0)</f>
        <v>161</v>
      </c>
      <c r="S38" s="156" t="n">
        <f aca="false">VLOOKUP(ROW()-34,'Classifiche Gironi'!$A$38:$S$41,11,0)</f>
        <v>179</v>
      </c>
      <c r="T38" s="156" t="n">
        <f aca="false">VLOOKUP(ROW()-34,'Classifiche Gironi'!$A$38:$S$41,12,0)</f>
        <v>-18</v>
      </c>
      <c r="U38" s="138" t="n">
        <v>4</v>
      </c>
      <c r="V38" s="126"/>
      <c r="W38" s="113"/>
      <c r="X38" s="206"/>
      <c r="Y38" s="113"/>
      <c r="Z38" s="113"/>
      <c r="AA38" s="113"/>
      <c r="AB38" s="114"/>
      <c r="AC38" s="114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13"/>
      <c r="AR38" s="113"/>
      <c r="AS38" s="113"/>
      <c r="AT38" s="113"/>
      <c r="AU38" s="113"/>
      <c r="AV38" s="113"/>
      <c r="AW38" s="113"/>
      <c r="AX38" s="113"/>
      <c r="AY38" s="113"/>
      <c r="AZ38" s="113"/>
      <c r="BA38" s="113"/>
      <c r="BB38" s="114"/>
      <c r="BC38" s="114"/>
      <c r="BD38" s="114"/>
      <c r="BE38" s="114"/>
      <c r="BF38" s="114"/>
      <c r="BG38" s="114"/>
      <c r="BH38" s="114"/>
      <c r="BI38" s="114"/>
      <c r="BJ38" s="114"/>
      <c r="BK38" s="114"/>
      <c r="BL38" s="114"/>
      <c r="BM38" s="114"/>
      <c r="BN38" s="114"/>
      <c r="BO38" s="114"/>
      <c r="BP38" s="114"/>
      <c r="BQ38" s="114"/>
      <c r="BR38" s="114"/>
      <c r="BS38" s="114"/>
      <c r="BT38" s="114"/>
      <c r="BU38" s="114"/>
      <c r="BV38" s="114"/>
      <c r="BW38" s="114"/>
      <c r="BX38" s="114"/>
      <c r="BY38" s="114"/>
      <c r="BZ38" s="114"/>
      <c r="CA38" s="114"/>
      <c r="CB38" s="114"/>
      <c r="CC38" s="114"/>
      <c r="CD38" s="114"/>
      <c r="CE38" s="114"/>
      <c r="CF38" s="114"/>
      <c r="CG38" s="114"/>
      <c r="CH38" s="114"/>
      <c r="CI38" s="114"/>
      <c r="CJ38" s="114"/>
      <c r="CK38" s="114"/>
      <c r="CL38" s="114"/>
      <c r="CM38" s="114"/>
      <c r="CN38" s="114"/>
      <c r="CO38" s="114"/>
      <c r="CP38" s="114"/>
      <c r="CQ38" s="114"/>
      <c r="CR38" s="114"/>
      <c r="CS38" s="114"/>
      <c r="CT38" s="114"/>
      <c r="CU38" s="114"/>
      <c r="CV38" s="114"/>
      <c r="CW38" s="114"/>
      <c r="CX38" s="114"/>
      <c r="CY38" s="141" t="s">
        <v>213</v>
      </c>
      <c r="CZ38" s="162" t="n">
        <v>3</v>
      </c>
      <c r="DA38" s="162" t="n">
        <v>2</v>
      </c>
      <c r="DB38" s="162" t="n">
        <v>0</v>
      </c>
      <c r="DC38" s="162" t="n">
        <v>1</v>
      </c>
      <c r="DD38" s="162" t="n">
        <v>4</v>
      </c>
      <c r="DE38" s="162" t="n">
        <v>2</v>
      </c>
      <c r="DF38" s="162"/>
      <c r="DG38" s="162" t="n">
        <v>6.0002</v>
      </c>
      <c r="DH38" s="162"/>
      <c r="DI38" s="114"/>
      <c r="DJ38" s="114"/>
    </row>
    <row r="39" customFormat="false" ht="15.95" hidden="false" customHeight="true" outlineLevel="0" collapsed="false">
      <c r="A39" s="128" t="n">
        <v>35</v>
      </c>
      <c r="B39" s="129" t="n">
        <f aca="false">B19</f>
        <v>2</v>
      </c>
      <c r="C39" s="144" t="n">
        <f aca="false">C19+1</f>
        <v>44356</v>
      </c>
      <c r="D39" s="145" t="n">
        <f aca="false">D19</f>
        <v>0.458333333333333</v>
      </c>
      <c r="E39" s="146" t="str">
        <f aca="false">IF($A39="","",VLOOKUP($A39,PARTITE_GIRONI,4,0))</f>
        <v>Gabbiani (22)</v>
      </c>
      <c r="F39" s="147"/>
      <c r="G39" s="148"/>
      <c r="H39" s="149" t="str">
        <f aca="false">IF($A39="","",VLOOKUP($A39,PARTITE_GIRONI,6,0))</f>
        <v>Fenicotteri (24)</v>
      </c>
      <c r="I39" s="150" t="str">
        <f aca="false">IF($A39="","",VLOOKUP($A39,PARTITE_GIRONI,2,0))</f>
        <v>F</v>
      </c>
      <c r="J39" s="150" t="str">
        <f aca="false">IF($B39="","",VLOOKUP($B39,CAMPI,2,0))</f>
        <v>Cristo Re 2</v>
      </c>
      <c r="K39" s="113"/>
      <c r="L39" s="207" t="s">
        <v>233</v>
      </c>
      <c r="M39" s="208" t="s">
        <v>47</v>
      </c>
      <c r="N39" s="208" t="s">
        <v>159</v>
      </c>
      <c r="O39" s="208" t="s">
        <v>160</v>
      </c>
      <c r="P39" s="208" t="s">
        <v>42</v>
      </c>
      <c r="Q39" s="208" t="s">
        <v>161</v>
      </c>
      <c r="R39" s="208" t="s">
        <v>162</v>
      </c>
      <c r="S39" s="208" t="s">
        <v>163</v>
      </c>
      <c r="T39" s="209" t="s">
        <v>164</v>
      </c>
      <c r="U39" s="138"/>
      <c r="V39" s="126"/>
      <c r="W39" s="113"/>
      <c r="X39" s="206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3"/>
      <c r="AT39" s="113"/>
      <c r="AU39" s="113"/>
      <c r="AV39" s="113"/>
      <c r="AW39" s="113"/>
      <c r="AX39" s="113"/>
      <c r="AY39" s="113"/>
      <c r="AZ39" s="113"/>
      <c r="BA39" s="113"/>
      <c r="BB39" s="114"/>
      <c r="BC39" s="114"/>
      <c r="BD39" s="114"/>
      <c r="BE39" s="114"/>
      <c r="BF39" s="114"/>
      <c r="BG39" s="114"/>
      <c r="BH39" s="114"/>
      <c r="BI39" s="114"/>
      <c r="BJ39" s="114"/>
      <c r="BK39" s="114"/>
      <c r="BL39" s="114"/>
      <c r="BM39" s="114"/>
      <c r="BN39" s="114"/>
      <c r="BO39" s="114"/>
      <c r="BP39" s="114"/>
      <c r="BQ39" s="114"/>
      <c r="BR39" s="114"/>
      <c r="BS39" s="114"/>
      <c r="BT39" s="114"/>
      <c r="BU39" s="114"/>
      <c r="BV39" s="114"/>
      <c r="BW39" s="114"/>
      <c r="BX39" s="114"/>
      <c r="BY39" s="114"/>
      <c r="BZ39" s="114"/>
      <c r="CA39" s="114"/>
      <c r="CB39" s="114"/>
      <c r="CC39" s="114"/>
      <c r="CD39" s="114"/>
      <c r="CE39" s="114"/>
      <c r="CF39" s="114"/>
      <c r="CG39" s="114"/>
      <c r="CH39" s="114"/>
      <c r="CI39" s="114"/>
      <c r="CJ39" s="114"/>
      <c r="CK39" s="114"/>
      <c r="CL39" s="114"/>
      <c r="CM39" s="114"/>
      <c r="CN39" s="114"/>
      <c r="CO39" s="114"/>
      <c r="CP39" s="114"/>
      <c r="CQ39" s="114"/>
      <c r="CR39" s="114"/>
      <c r="CS39" s="114"/>
      <c r="CT39" s="114"/>
      <c r="CU39" s="114"/>
      <c r="CV39" s="114"/>
      <c r="CW39" s="114"/>
      <c r="CX39" s="114"/>
      <c r="CY39" s="141" t="s">
        <v>223</v>
      </c>
      <c r="CZ39" s="162" t="n">
        <v>3</v>
      </c>
      <c r="DA39" s="162" t="n">
        <v>0</v>
      </c>
      <c r="DB39" s="162" t="n">
        <v>1</v>
      </c>
      <c r="DC39" s="162" t="n">
        <v>2</v>
      </c>
      <c r="DD39" s="162" t="n">
        <v>1</v>
      </c>
      <c r="DE39" s="162" t="n">
        <v>4</v>
      </c>
      <c r="DF39" s="162"/>
      <c r="DG39" s="162" t="n">
        <v>0.9997</v>
      </c>
      <c r="DH39" s="162"/>
      <c r="DI39" s="114"/>
      <c r="DJ39" s="114"/>
    </row>
    <row r="40" customFormat="false" ht="15.95" hidden="false" customHeight="true" outlineLevel="0" collapsed="false">
      <c r="A40" s="128" t="n">
        <v>41</v>
      </c>
      <c r="B40" s="129" t="n">
        <f aca="false">B20</f>
        <v>3</v>
      </c>
      <c r="C40" s="144" t="n">
        <f aca="false">C20+1</f>
        <v>44356</v>
      </c>
      <c r="D40" s="145" t="n">
        <f aca="false">D20</f>
        <v>0.458333333333333</v>
      </c>
      <c r="E40" s="146" t="str">
        <f aca="false">IF($A40="","",VLOOKUP($A40,PARTITE_GIRONI,4,0))</f>
        <v>Gorilla (26)</v>
      </c>
      <c r="F40" s="147"/>
      <c r="G40" s="148"/>
      <c r="H40" s="149" t="str">
        <f aca="false">IF($A40="","",VLOOKUP($A40,PARTITE_GIRONI,6,0))</f>
        <v>Orche (28)</v>
      </c>
      <c r="I40" s="150" t="str">
        <f aca="false">IF($A40="","",VLOOKUP($A40,PARTITE_GIRONI,2,0))</f>
        <v>G</v>
      </c>
      <c r="J40" s="150" t="str">
        <f aca="false">IF($B40="","",VLOOKUP($B40,CAMPI,2,0))</f>
        <v>Basket Giovane</v>
      </c>
      <c r="K40" s="113"/>
      <c r="L40" s="135" t="str">
        <f aca="false">VLOOKUP(ROW()-39,'Classifiche Gironi'!$A$44:$S$47,4,0)</f>
        <v>Scorpioni (30)</v>
      </c>
      <c r="M40" s="136" t="n">
        <f aca="false">VLOOKUP(ROW()-39,'Classifiche Gironi'!$A$44:$S$47,5,0)</f>
        <v>3</v>
      </c>
      <c r="N40" s="136" t="n">
        <f aca="false">VLOOKUP(ROW()-39,'Classifiche Gironi'!$A$44:$S$47,6,0)</f>
        <v>2</v>
      </c>
      <c r="O40" s="136" t="n">
        <f aca="false">VLOOKUP(ROW()-39,'Classifiche Gironi'!$A$44:$S$47,7,0)</f>
        <v>1</v>
      </c>
      <c r="P40" s="136" t="n">
        <f aca="false">VLOOKUP(ROW()-39,'Classifiche Gironi'!$A$44:$S$47,8,0)</f>
        <v>0</v>
      </c>
      <c r="Q40" s="136" t="n">
        <f aca="false">VLOOKUP(ROW()-39,'Classifiche Gironi'!$A$44:$S$47,9,0)</f>
        <v>5</v>
      </c>
      <c r="R40" s="136" t="n">
        <f aca="false">VLOOKUP(ROW()-39,'Classifiche Gironi'!$A$44:$S$47,10,0)</f>
        <v>214</v>
      </c>
      <c r="S40" s="136" t="n">
        <f aca="false">VLOOKUP(ROW()-39,'Classifiche Gironi'!$A$44:$S$47,11,0)</f>
        <v>183</v>
      </c>
      <c r="T40" s="137" t="n">
        <f aca="false">VLOOKUP(ROW()-39,'Classifiche Gironi'!$A$44:$S$47,12,0)</f>
        <v>31</v>
      </c>
      <c r="U40" s="138"/>
      <c r="V40" s="126"/>
      <c r="W40" s="113"/>
      <c r="X40" s="206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3"/>
      <c r="AT40" s="113"/>
      <c r="AU40" s="113"/>
      <c r="AV40" s="113"/>
      <c r="AW40" s="113"/>
      <c r="AX40" s="113"/>
      <c r="AY40" s="113"/>
      <c r="AZ40" s="113"/>
      <c r="BA40" s="113"/>
      <c r="BB40" s="114"/>
      <c r="BC40" s="114"/>
      <c r="BD40" s="114"/>
      <c r="BE40" s="114"/>
      <c r="BF40" s="114"/>
      <c r="BG40" s="114"/>
      <c r="BH40" s="114"/>
      <c r="BI40" s="114"/>
      <c r="BJ40" s="114"/>
      <c r="BK40" s="114"/>
      <c r="BL40" s="114"/>
      <c r="BM40" s="114"/>
      <c r="BN40" s="114"/>
      <c r="BO40" s="114"/>
      <c r="BP40" s="114"/>
      <c r="BQ40" s="114"/>
      <c r="BR40" s="114"/>
      <c r="BS40" s="114"/>
      <c r="BT40" s="114"/>
      <c r="BU40" s="114"/>
      <c r="BV40" s="114"/>
      <c r="BW40" s="114"/>
      <c r="BX40" s="114"/>
      <c r="BY40" s="114"/>
      <c r="BZ40" s="114"/>
      <c r="CA40" s="114"/>
      <c r="CB40" s="114"/>
      <c r="CC40" s="114"/>
      <c r="CD40" s="114"/>
      <c r="CE40" s="114"/>
      <c r="CF40" s="114"/>
      <c r="CG40" s="114"/>
      <c r="CH40" s="114"/>
      <c r="CI40" s="114"/>
      <c r="CJ40" s="114"/>
      <c r="CK40" s="114"/>
      <c r="CL40" s="114"/>
      <c r="CM40" s="114"/>
      <c r="CN40" s="114"/>
      <c r="CO40" s="114"/>
      <c r="CP40" s="114"/>
      <c r="CQ40" s="114"/>
      <c r="CR40" s="114"/>
      <c r="CS40" s="114"/>
      <c r="CT40" s="114"/>
      <c r="CU40" s="114"/>
      <c r="CV40" s="114"/>
      <c r="CW40" s="114"/>
      <c r="CX40" s="114"/>
      <c r="CY40" s="141" t="s">
        <v>194</v>
      </c>
      <c r="CZ40" s="162" t="n">
        <v>3</v>
      </c>
      <c r="DA40" s="162" t="n">
        <v>2</v>
      </c>
      <c r="DB40" s="162" t="n">
        <v>1</v>
      </c>
      <c r="DC40" s="162" t="n">
        <v>0</v>
      </c>
      <c r="DD40" s="162" t="n">
        <v>3</v>
      </c>
      <c r="DE40" s="162" t="n">
        <v>0</v>
      </c>
      <c r="DF40" s="162"/>
      <c r="DG40" s="162" t="n">
        <v>7.0003</v>
      </c>
      <c r="DH40" s="162"/>
      <c r="DI40" s="114"/>
      <c r="DJ40" s="114"/>
    </row>
    <row r="41" customFormat="false" ht="15.95" hidden="false" customHeight="true" outlineLevel="0" collapsed="false">
      <c r="A41" s="128" t="n">
        <v>47</v>
      </c>
      <c r="B41" s="129" t="n">
        <f aca="false">B21</f>
        <v>4</v>
      </c>
      <c r="C41" s="144" t="n">
        <f aca="false">C21+1</f>
        <v>44356</v>
      </c>
      <c r="D41" s="145" t="n">
        <f aca="false">D21</f>
        <v>0.458333333333333</v>
      </c>
      <c r="E41" s="146" t="str">
        <f aca="false">IF($A41="","",VLOOKUP($A41,PARTITE_GIRONI,4,0))</f>
        <v>Scorpioni (30)</v>
      </c>
      <c r="F41" s="147"/>
      <c r="G41" s="148"/>
      <c r="H41" s="149" t="str">
        <f aca="false">IF($A41="","",VLOOKUP($A41,PARTITE_GIRONI,6,0))</f>
        <v>Zebre (32)</v>
      </c>
      <c r="I41" s="150" t="str">
        <f aca="false">IF($A41="","",VLOOKUP($A41,PARTITE_GIRONI,2,0))</f>
        <v>H</v>
      </c>
      <c r="J41" s="150" t="str">
        <f aca="false">IF($B41="","",VLOOKUP($B41,CAMPI,2,0))</f>
        <v>Nuova Scuola</v>
      </c>
      <c r="K41" s="113"/>
      <c r="L41" s="151" t="str">
        <f aca="false">VLOOKUP(ROW()-39,'Classifiche Gironi'!$A$44:$S$47,4,0)</f>
        <v>Piranha (29)</v>
      </c>
      <c r="M41" s="152" t="n">
        <f aca="false">VLOOKUP(ROW()-39,'Classifiche Gironi'!$A$44:$S$47,5,0)</f>
        <v>3</v>
      </c>
      <c r="N41" s="152" t="n">
        <f aca="false">VLOOKUP(ROW()-39,'Classifiche Gironi'!$A$44:$S$47,6,0)</f>
        <v>2</v>
      </c>
      <c r="O41" s="152" t="n">
        <f aca="false">VLOOKUP(ROW()-39,'Classifiche Gironi'!$A$44:$S$47,7,0)</f>
        <v>1</v>
      </c>
      <c r="P41" s="152" t="n">
        <f aca="false">VLOOKUP(ROW()-39,'Classifiche Gironi'!$A$44:$S$47,8,0)</f>
        <v>0</v>
      </c>
      <c r="Q41" s="152" t="n">
        <f aca="false">VLOOKUP(ROW()-39,'Classifiche Gironi'!$A$44:$S$47,9,0)</f>
        <v>5</v>
      </c>
      <c r="R41" s="152" t="n">
        <f aca="false">VLOOKUP(ROW()-39,'Classifiche Gironi'!$A$44:$S$47,10,0)</f>
        <v>189</v>
      </c>
      <c r="S41" s="152" t="n">
        <f aca="false">VLOOKUP(ROW()-39,'Classifiche Gironi'!$A$44:$S$47,11,0)</f>
        <v>215</v>
      </c>
      <c r="T41" s="153" t="n">
        <f aca="false">VLOOKUP(ROW()-39,'Classifiche Gironi'!$A$44:$S$47,12,0)</f>
        <v>-26</v>
      </c>
      <c r="U41" s="138"/>
      <c r="V41" s="114"/>
      <c r="W41" s="113"/>
      <c r="X41" s="206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3"/>
      <c r="AT41" s="113"/>
      <c r="AU41" s="113"/>
      <c r="AV41" s="113"/>
      <c r="AW41" s="113"/>
      <c r="AX41" s="113"/>
      <c r="AY41" s="113"/>
      <c r="AZ41" s="113"/>
      <c r="BA41" s="113"/>
      <c r="BB41" s="114"/>
      <c r="BC41" s="114"/>
      <c r="BD41" s="114"/>
      <c r="BE41" s="114"/>
      <c r="BF41" s="114"/>
      <c r="BG41" s="114"/>
      <c r="BH41" s="114"/>
      <c r="BI41" s="114"/>
      <c r="BJ41" s="114"/>
      <c r="BK41" s="114"/>
      <c r="BL41" s="114"/>
      <c r="BM41" s="114"/>
      <c r="BN41" s="114"/>
      <c r="BO41" s="114"/>
      <c r="BP41" s="114"/>
      <c r="BQ41" s="114"/>
      <c r="BR41" s="114"/>
      <c r="BS41" s="114"/>
      <c r="BT41" s="114"/>
      <c r="BU41" s="114"/>
      <c r="BV41" s="114"/>
      <c r="BW41" s="114"/>
      <c r="BX41" s="114"/>
      <c r="BY41" s="114"/>
      <c r="BZ41" s="114"/>
      <c r="CA41" s="114"/>
      <c r="CB41" s="114"/>
      <c r="CC41" s="114"/>
      <c r="CD41" s="114"/>
      <c r="CE41" s="114"/>
      <c r="CF41" s="114"/>
      <c r="CG41" s="114"/>
      <c r="CH41" s="114"/>
      <c r="CI41" s="114"/>
      <c r="CJ41" s="114"/>
      <c r="CK41" s="114"/>
      <c r="CL41" s="114"/>
      <c r="CM41" s="114"/>
      <c r="CN41" s="114"/>
      <c r="CO41" s="114"/>
      <c r="CP41" s="114"/>
      <c r="CQ41" s="114"/>
      <c r="CR41" s="114"/>
      <c r="CS41" s="114"/>
      <c r="CT41" s="114"/>
      <c r="CU41" s="114"/>
      <c r="CV41" s="114"/>
      <c r="CW41" s="114"/>
      <c r="CX41" s="114"/>
      <c r="CY41" s="210"/>
      <c r="CZ41" s="210"/>
      <c r="DA41" s="211"/>
      <c r="DB41" s="211"/>
      <c r="DC41" s="211"/>
      <c r="DD41" s="211"/>
      <c r="DE41" s="211"/>
      <c r="DF41" s="211"/>
      <c r="DG41" s="211"/>
      <c r="DH41" s="211"/>
      <c r="DI41" s="114"/>
      <c r="DJ41" s="114"/>
    </row>
    <row r="42" customFormat="false" ht="15.95" hidden="false" customHeight="true" outlineLevel="0" collapsed="false">
      <c r="A42" s="128" t="n">
        <v>4</v>
      </c>
      <c r="B42" s="129" t="n">
        <f aca="false">B22</f>
        <v>1</v>
      </c>
      <c r="C42" s="144" t="n">
        <f aca="false">C22+1</f>
        <v>44356</v>
      </c>
      <c r="D42" s="145" t="n">
        <f aca="false">D22</f>
        <v>0.645833333333333</v>
      </c>
      <c r="E42" s="146" t="str">
        <f aca="false">IF($A42="","",VLOOKUP($A42,PARTITE_GIRONI,4,0))</f>
        <v>Pantere (2)</v>
      </c>
      <c r="F42" s="147"/>
      <c r="G42" s="148"/>
      <c r="H42" s="149" t="str">
        <f aca="false">IF($A42="","",VLOOKUP($A42,PARTITE_GIRONI,6,0))</f>
        <v>Tigri (3)</v>
      </c>
      <c r="I42" s="150" t="str">
        <f aca="false">IF($A42="","",VLOOKUP($A42,PARTITE_GIRONI,2,0))</f>
        <v>A</v>
      </c>
      <c r="J42" s="150" t="str">
        <f aca="false">IF($B42="","",VLOOKUP($B42,CAMPI,2,0))</f>
        <v>Cristo Re 1</v>
      </c>
      <c r="K42" s="113"/>
      <c r="L42" s="155" t="str">
        <f aca="false">VLOOKUP(ROW()-39,'Classifiche Gironi'!$A$44:$S$47,4,0)</f>
        <v>Zebre (32)</v>
      </c>
      <c r="M42" s="156" t="n">
        <f aca="false">VLOOKUP(ROW()-39,'Classifiche Gironi'!$A$44:$S$47,5,0)</f>
        <v>3</v>
      </c>
      <c r="N42" s="156" t="n">
        <f aca="false">VLOOKUP(ROW()-39,'Classifiche Gironi'!$A$44:$S$47,6,0)</f>
        <v>1</v>
      </c>
      <c r="O42" s="156" t="n">
        <f aca="false">VLOOKUP(ROW()-39,'Classifiche Gironi'!$A$44:$S$47,7,0)</f>
        <v>2</v>
      </c>
      <c r="P42" s="156" t="n">
        <f aca="false">VLOOKUP(ROW()-39,'Classifiche Gironi'!$A$44:$S$47,8,0)</f>
        <v>0</v>
      </c>
      <c r="Q42" s="156" t="n">
        <f aca="false">VLOOKUP(ROW()-39,'Classifiche Gironi'!$A$44:$S$47,9,0)</f>
        <v>4</v>
      </c>
      <c r="R42" s="156" t="n">
        <f aca="false">VLOOKUP(ROW()-39,'Classifiche Gironi'!$A$44:$S$47,10,0)</f>
        <v>216</v>
      </c>
      <c r="S42" s="156" t="n">
        <f aca="false">VLOOKUP(ROW()-39,'Classifiche Gironi'!$A$44:$S$47,11,0)</f>
        <v>223</v>
      </c>
      <c r="T42" s="157" t="n">
        <f aca="false">VLOOKUP(ROW()-39,'Classifiche Gironi'!$A$44:$S$47,12,0)</f>
        <v>-7</v>
      </c>
      <c r="U42" s="138"/>
      <c r="W42" s="113"/>
      <c r="X42" s="206"/>
      <c r="Y42" s="113"/>
      <c r="Z42" s="113"/>
      <c r="AA42" s="113"/>
      <c r="AB42" s="113"/>
      <c r="AC42" s="113"/>
      <c r="AD42" s="113"/>
      <c r="AE42" s="106"/>
      <c r="AF42" s="106"/>
      <c r="AG42" s="106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  <c r="AZ42" s="106"/>
      <c r="BA42" s="106"/>
      <c r="CY42" s="212"/>
    </row>
    <row r="43" customFormat="false" ht="15.95" hidden="false" customHeight="true" outlineLevel="0" collapsed="false">
      <c r="A43" s="128" t="n">
        <v>10</v>
      </c>
      <c r="B43" s="129" t="n">
        <f aca="false">B23</f>
        <v>2</v>
      </c>
      <c r="C43" s="144" t="n">
        <f aca="false">C23+1</f>
        <v>44356</v>
      </c>
      <c r="D43" s="145" t="n">
        <f aca="false">D23</f>
        <v>0.645833333333333</v>
      </c>
      <c r="E43" s="146" t="str">
        <f aca="false">IF($A43="","",VLOOKUP($A43,PARTITE_GIRONI,4,0))</f>
        <v>Puma (6)</v>
      </c>
      <c r="F43" s="147"/>
      <c r="G43" s="148"/>
      <c r="H43" s="149" t="str">
        <f aca="false">IF($A43="","",VLOOKUP($A43,PARTITE_GIRONI,6,0))</f>
        <v>Linci (7)</v>
      </c>
      <c r="I43" s="150" t="str">
        <f aca="false">IF($A43="","",VLOOKUP($A43,PARTITE_GIRONI,2,0))</f>
        <v>B</v>
      </c>
      <c r="J43" s="150" t="str">
        <f aca="false">IF($B43="","",VLOOKUP($B43,CAMPI,2,0))</f>
        <v>Cristo Re 2</v>
      </c>
      <c r="K43" s="113"/>
      <c r="L43" s="213" t="str">
        <f aca="false">VLOOKUP(ROW()-39,'Classifiche Gironi'!$A$44:$S$47,4,0)</f>
        <v>Tonni (31)</v>
      </c>
      <c r="M43" s="214" t="n">
        <f aca="false">VLOOKUP(ROW()-39,'Classifiche Gironi'!$A$44:$S$47,5,0)</f>
        <v>3</v>
      </c>
      <c r="N43" s="214" t="n">
        <f aca="false">VLOOKUP(ROW()-39,'Classifiche Gironi'!$A$44:$S$47,6,0)</f>
        <v>1</v>
      </c>
      <c r="O43" s="214" t="n">
        <f aca="false">VLOOKUP(ROW()-39,'Classifiche Gironi'!$A$44:$S$47,7,0)</f>
        <v>2</v>
      </c>
      <c r="P43" s="214" t="n">
        <f aca="false">VLOOKUP(ROW()-39,'Classifiche Gironi'!$A$44:$S$47,8,0)</f>
        <v>0</v>
      </c>
      <c r="Q43" s="214" t="n">
        <f aca="false">VLOOKUP(ROW()-39,'Classifiche Gironi'!$A$44:$S$47,9,0)</f>
        <v>4</v>
      </c>
      <c r="R43" s="214" t="n">
        <f aca="false">VLOOKUP(ROW()-39,'Classifiche Gironi'!$A$44:$S$47,10,0)</f>
        <v>185</v>
      </c>
      <c r="S43" s="214" t="n">
        <f aca="false">VLOOKUP(ROW()-39,'Classifiche Gironi'!$A$44:$S$47,11,0)</f>
        <v>183</v>
      </c>
      <c r="T43" s="215" t="n">
        <f aca="false">VLOOKUP(ROW()-39,'Classifiche Gironi'!$A$44:$S$47,12,0)</f>
        <v>2</v>
      </c>
      <c r="U43" s="216"/>
      <c r="W43" s="113"/>
      <c r="X43" s="206"/>
      <c r="Y43" s="113"/>
      <c r="Z43" s="113"/>
      <c r="AA43" s="113"/>
      <c r="AB43" s="113"/>
      <c r="AC43" s="113"/>
      <c r="AD43" s="113"/>
      <c r="AE43" s="106"/>
      <c r="AF43" s="106"/>
      <c r="AG43" s="106"/>
      <c r="AH43" s="106"/>
      <c r="AI43" s="106"/>
      <c r="AJ43" s="106"/>
      <c r="AK43" s="106"/>
      <c r="AL43" s="106"/>
      <c r="AM43" s="106"/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6"/>
      <c r="BA43" s="106"/>
      <c r="CY43" s="212"/>
    </row>
    <row r="44" customFormat="false" ht="15.95" hidden="false" customHeight="true" outlineLevel="0" collapsed="false">
      <c r="A44" s="128" t="n">
        <v>16</v>
      </c>
      <c r="B44" s="129" t="n">
        <f aca="false">B24</f>
        <v>3</v>
      </c>
      <c r="C44" s="144" t="n">
        <f aca="false">C24+1</f>
        <v>44356</v>
      </c>
      <c r="D44" s="145" t="n">
        <f aca="false">D24</f>
        <v>0.645833333333333</v>
      </c>
      <c r="E44" s="146" t="str">
        <f aca="false">IF($A44="","",VLOOKUP($A44,PARTITE_GIRONI,4,0))</f>
        <v>Giraffe (10)</v>
      </c>
      <c r="F44" s="147"/>
      <c r="G44" s="148"/>
      <c r="H44" s="149" t="str">
        <f aca="false">IF($A44="","",VLOOKUP($A44,PARTITE_GIRONI,6,0))</f>
        <v>Ippopotami (11)</v>
      </c>
      <c r="I44" s="150" t="str">
        <f aca="false">IF($A44="","",VLOOKUP($A44,PARTITE_GIRONI,2,0))</f>
        <v>C</v>
      </c>
      <c r="J44" s="150" t="str">
        <f aca="false">IF($B44="","",VLOOKUP($B44,CAMPI,2,0))</f>
        <v>Basket Giovane</v>
      </c>
      <c r="K44" s="113"/>
      <c r="L44" s="212"/>
      <c r="W44" s="113"/>
      <c r="X44" s="206"/>
      <c r="Y44" s="113"/>
      <c r="Z44" s="113"/>
      <c r="AA44" s="113"/>
      <c r="AB44" s="113"/>
      <c r="AC44" s="113"/>
      <c r="AD44" s="113"/>
      <c r="AE44" s="106"/>
      <c r="AF44" s="106"/>
      <c r="AG44" s="106"/>
      <c r="AH44" s="106"/>
      <c r="AI44" s="106"/>
      <c r="AJ44" s="106"/>
      <c r="AK44" s="106"/>
      <c r="AL44" s="106"/>
      <c r="AM44" s="106"/>
      <c r="AN44" s="106"/>
      <c r="AO44" s="106"/>
      <c r="AP44" s="106"/>
      <c r="AQ44" s="106"/>
      <c r="AR44" s="106"/>
      <c r="AS44" s="106"/>
      <c r="AT44" s="106"/>
      <c r="AU44" s="106"/>
      <c r="AV44" s="106"/>
      <c r="AW44" s="106"/>
      <c r="AX44" s="106"/>
      <c r="AY44" s="106"/>
      <c r="AZ44" s="106"/>
      <c r="BA44" s="106"/>
      <c r="CY44" s="212"/>
    </row>
    <row r="45" customFormat="false" ht="15.95" hidden="false" customHeight="true" outlineLevel="0" collapsed="false">
      <c r="A45" s="128" t="n">
        <v>22</v>
      </c>
      <c r="B45" s="129" t="n">
        <f aca="false">B25</f>
        <v>4</v>
      </c>
      <c r="C45" s="144" t="n">
        <f aca="false">C25+1</f>
        <v>44356</v>
      </c>
      <c r="D45" s="145" t="n">
        <f aca="false">D25</f>
        <v>0.645833333333333</v>
      </c>
      <c r="E45" s="146" t="str">
        <f aca="false">IF($A45="","",VLOOKUP($A45,PARTITE_GIRONI,4,0))</f>
        <v>Pitoni (14)</v>
      </c>
      <c r="F45" s="147"/>
      <c r="G45" s="148"/>
      <c r="H45" s="149" t="str">
        <f aca="false">IF($A45="","",VLOOKUP($A45,PARTITE_GIRONI,6,0))</f>
        <v>Aquile (15)</v>
      </c>
      <c r="I45" s="150" t="str">
        <f aca="false">IF($A45="","",VLOOKUP($A45,PARTITE_GIRONI,2,0))</f>
        <v>D</v>
      </c>
      <c r="J45" s="150" t="str">
        <f aca="false">IF($B45="","",VLOOKUP($B45,CAMPI,2,0))</f>
        <v>Nuova Scuola</v>
      </c>
      <c r="K45" s="113"/>
      <c r="L45" s="212"/>
      <c r="W45" s="113"/>
      <c r="X45" s="206"/>
      <c r="Y45" s="113"/>
      <c r="Z45" s="113"/>
      <c r="AA45" s="113"/>
      <c r="AB45" s="113"/>
      <c r="AC45" s="113"/>
      <c r="AD45" s="113"/>
      <c r="AE45" s="106"/>
      <c r="AF45" s="106"/>
      <c r="AG45" s="106"/>
      <c r="AH45" s="106"/>
      <c r="AI45" s="106"/>
      <c r="AJ45" s="106"/>
      <c r="AK45" s="106"/>
      <c r="AL45" s="106"/>
      <c r="AM45" s="106"/>
      <c r="AN45" s="106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106"/>
      <c r="BA45" s="106"/>
      <c r="CY45" s="212"/>
    </row>
    <row r="46" customFormat="false" ht="15.95" hidden="false" customHeight="true" outlineLevel="0" collapsed="false">
      <c r="A46" s="128" t="n">
        <v>27</v>
      </c>
      <c r="B46" s="129" t="n">
        <f aca="false">B26</f>
        <v>1</v>
      </c>
      <c r="C46" s="144" t="n">
        <f aca="false">C26+1</f>
        <v>44356</v>
      </c>
      <c r="D46" s="145" t="n">
        <f aca="false">D26</f>
        <v>0.708333333333333</v>
      </c>
      <c r="E46" s="146" t="str">
        <f aca="false">IF($A46="","",VLOOKUP($A46,PARTITE_GIRONI,4,0))</f>
        <v>Bisonti (17)</v>
      </c>
      <c r="F46" s="147"/>
      <c r="G46" s="148"/>
      <c r="H46" s="149" t="str">
        <f aca="false">IF($A46="","",VLOOKUP($A46,PARTITE_GIRONI,6,0))</f>
        <v>Cinghiali (20)</v>
      </c>
      <c r="I46" s="150" t="str">
        <f aca="false">IF($A46="","",VLOOKUP($A46,PARTITE_GIRONI,2,0))</f>
        <v>E</v>
      </c>
      <c r="J46" s="150" t="str">
        <f aca="false">IF($B46="","",VLOOKUP($B46,CAMPI,2,0))</f>
        <v>Cristo Re 1</v>
      </c>
      <c r="K46" s="113"/>
      <c r="L46" s="212"/>
      <c r="W46" s="106"/>
      <c r="X46" s="2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106"/>
      <c r="AN46" s="106"/>
      <c r="AO46" s="106"/>
      <c r="AP46" s="106"/>
      <c r="AQ46" s="106"/>
      <c r="AR46" s="106"/>
      <c r="AS46" s="106"/>
      <c r="AT46" s="106"/>
      <c r="AU46" s="106"/>
      <c r="AV46" s="106"/>
      <c r="AW46" s="106"/>
      <c r="AX46" s="106"/>
      <c r="AY46" s="106"/>
      <c r="AZ46" s="106"/>
      <c r="BA46" s="106"/>
      <c r="CY46" s="212"/>
    </row>
    <row r="47" customFormat="false" ht="15.95" hidden="false" customHeight="true" outlineLevel="0" collapsed="false">
      <c r="A47" s="128" t="n">
        <v>33</v>
      </c>
      <c r="B47" s="129" t="n">
        <f aca="false">B27</f>
        <v>2</v>
      </c>
      <c r="C47" s="144" t="n">
        <f aca="false">C27+1</f>
        <v>44356</v>
      </c>
      <c r="D47" s="145" t="n">
        <f aca="false">D27</f>
        <v>0.708333333333333</v>
      </c>
      <c r="E47" s="146" t="str">
        <f aca="false">IF($A47="","",VLOOKUP($A47,PARTITE_GIRONI,4,0))</f>
        <v>Balene (21)</v>
      </c>
      <c r="F47" s="147"/>
      <c r="G47" s="148"/>
      <c r="H47" s="149" t="str">
        <f aca="false">IF($A47="","",VLOOKUP($A47,PARTITE_GIRONI,6,0))</f>
        <v>Fenicotteri (24)</v>
      </c>
      <c r="I47" s="150" t="str">
        <f aca="false">IF($A47="","",VLOOKUP($A47,PARTITE_GIRONI,2,0))</f>
        <v>F</v>
      </c>
      <c r="J47" s="150" t="str">
        <f aca="false">IF($B47="","",VLOOKUP($B47,CAMPI,2,0))</f>
        <v>Cristo Re 2</v>
      </c>
      <c r="K47" s="106"/>
      <c r="W47" s="106"/>
      <c r="X47" s="103"/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106"/>
      <c r="AL47" s="106"/>
      <c r="AM47" s="106"/>
      <c r="AN47" s="106"/>
      <c r="AO47" s="106"/>
      <c r="AP47" s="106"/>
      <c r="AQ47" s="106"/>
      <c r="AR47" s="106"/>
      <c r="AS47" s="106"/>
      <c r="AT47" s="106"/>
      <c r="AU47" s="106"/>
      <c r="AV47" s="106"/>
      <c r="AW47" s="106"/>
      <c r="AX47" s="106"/>
      <c r="AY47" s="106"/>
      <c r="AZ47" s="106"/>
      <c r="BA47" s="106"/>
    </row>
    <row r="48" customFormat="false" ht="15.95" hidden="false" customHeight="true" outlineLevel="0" collapsed="false">
      <c r="A48" s="128" t="n">
        <v>39</v>
      </c>
      <c r="B48" s="129" t="n">
        <f aca="false">B28</f>
        <v>3</v>
      </c>
      <c r="C48" s="144" t="n">
        <f aca="false">C28+1</f>
        <v>44356</v>
      </c>
      <c r="D48" s="145" t="n">
        <f aca="false">D28</f>
        <v>0.708333333333333</v>
      </c>
      <c r="E48" s="146" t="str">
        <f aca="false">IF($A48="","",VLOOKUP($A48,PARTITE_GIRONI,4,0))</f>
        <v>Istrici (25)</v>
      </c>
      <c r="F48" s="147"/>
      <c r="G48" s="217"/>
      <c r="H48" s="149" t="str">
        <f aca="false">IF($A48="","",VLOOKUP($A48,PARTITE_GIRONI,6,0))</f>
        <v>Orche (28)</v>
      </c>
      <c r="I48" s="150" t="str">
        <f aca="false">IF($A48="","",VLOOKUP($A48,PARTITE_GIRONI,2,0))</f>
        <v>G</v>
      </c>
      <c r="J48" s="150" t="str">
        <f aca="false">IF($B48="","",VLOOKUP($B48,CAMPI,2,0))</f>
        <v>Basket Giovane</v>
      </c>
      <c r="K48" s="106"/>
      <c r="W48" s="106"/>
      <c r="X48" s="103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6"/>
      <c r="AN48" s="106"/>
      <c r="AO48" s="106"/>
      <c r="AP48" s="106"/>
      <c r="AQ48" s="106"/>
      <c r="AR48" s="106"/>
      <c r="AS48" s="106"/>
      <c r="AT48" s="106"/>
      <c r="AU48" s="106"/>
      <c r="AV48" s="106"/>
      <c r="AW48" s="106"/>
      <c r="AX48" s="106"/>
      <c r="AY48" s="106"/>
      <c r="AZ48" s="106"/>
      <c r="BA48" s="106"/>
    </row>
    <row r="49" customFormat="false" ht="15.95" hidden="false" customHeight="true" outlineLevel="0" collapsed="false">
      <c r="A49" s="128" t="n">
        <v>45</v>
      </c>
      <c r="B49" s="129" t="n">
        <f aca="false">B29</f>
        <v>4</v>
      </c>
      <c r="C49" s="144" t="n">
        <f aca="false">C29+1</f>
        <v>44356</v>
      </c>
      <c r="D49" s="145" t="n">
        <f aca="false">D29</f>
        <v>0.708333333333333</v>
      </c>
      <c r="E49" s="146" t="str">
        <f aca="false">IF($A49="","",VLOOKUP($A49,PARTITE_GIRONI,4,0))</f>
        <v>Piranha (29)</v>
      </c>
      <c r="F49" s="147"/>
      <c r="G49" s="147"/>
      <c r="H49" s="149" t="str">
        <f aca="false">IF($A49="","",VLOOKUP($A49,PARTITE_GIRONI,6,0))</f>
        <v>Zebre (32)</v>
      </c>
      <c r="I49" s="150" t="str">
        <f aca="false">IF($A49="","",VLOOKUP($A49,PARTITE_GIRONI,2,0))</f>
        <v>H</v>
      </c>
      <c r="J49" s="150" t="str">
        <f aca="false">IF($B49="","",VLOOKUP($B49,CAMPI,2,0))</f>
        <v>Nuova Scuola</v>
      </c>
      <c r="K49" s="106"/>
      <c r="W49" s="106"/>
      <c r="X49" s="103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6"/>
      <c r="AT49" s="106"/>
      <c r="AU49" s="106"/>
      <c r="AV49" s="106"/>
      <c r="AW49" s="106"/>
      <c r="AX49" s="106"/>
      <c r="AY49" s="106"/>
      <c r="AZ49" s="106"/>
      <c r="BA49" s="106"/>
    </row>
    <row r="50" customFormat="false" ht="15.95" hidden="false" customHeight="true" outlineLevel="0" collapsed="false">
      <c r="A50" s="128" t="n">
        <v>28</v>
      </c>
      <c r="B50" s="129" t="n">
        <f aca="false">B30</f>
        <v>1</v>
      </c>
      <c r="C50" s="144" t="n">
        <f aca="false">C30+1</f>
        <v>44356</v>
      </c>
      <c r="D50" s="145" t="n">
        <f aca="false">D30</f>
        <v>0.770833333333333</v>
      </c>
      <c r="E50" s="146" t="str">
        <f aca="false">IF($A50="","",VLOOKUP($A50,PARTITE_GIRONI,4,0))</f>
        <v>Bufali (18)</v>
      </c>
      <c r="F50" s="147"/>
      <c r="G50" s="147"/>
      <c r="H50" s="149" t="str">
        <f aca="false">IF($A50="","",VLOOKUP($A50,PARTITE_GIRONI,6,0))</f>
        <v>Cervi (19)</v>
      </c>
      <c r="I50" s="150" t="str">
        <f aca="false">IF($A50="","",VLOOKUP($A50,PARTITE_GIRONI,2,0))</f>
        <v>E</v>
      </c>
      <c r="J50" s="150" t="str">
        <f aca="false">IF($B50="","",VLOOKUP($B50,CAMPI,2,0))</f>
        <v>Cristo Re 1</v>
      </c>
      <c r="K50" s="106"/>
      <c r="W50" s="106"/>
      <c r="X50" s="103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6"/>
      <c r="AT50" s="106"/>
      <c r="AU50" s="106"/>
      <c r="AV50" s="106"/>
      <c r="AW50" s="106"/>
      <c r="AX50" s="106"/>
      <c r="AY50" s="106"/>
      <c r="AZ50" s="106"/>
      <c r="BA50" s="106"/>
    </row>
    <row r="51" customFormat="false" ht="15.95" hidden="false" customHeight="true" outlineLevel="0" collapsed="false">
      <c r="A51" s="128" t="n">
        <v>34</v>
      </c>
      <c r="B51" s="129" t="n">
        <f aca="false">B31</f>
        <v>2</v>
      </c>
      <c r="C51" s="144" t="n">
        <f aca="false">C31+1</f>
        <v>44356</v>
      </c>
      <c r="D51" s="145" t="n">
        <f aca="false">D31</f>
        <v>0.770833333333333</v>
      </c>
      <c r="E51" s="146" t="str">
        <f aca="false">IF($A51="","",VLOOKUP($A51,PARTITE_GIRONI,4,0))</f>
        <v>Gabbiani (22)</v>
      </c>
      <c r="F51" s="147"/>
      <c r="G51" s="147"/>
      <c r="H51" s="149" t="str">
        <f aca="false">IF($A51="","",VLOOKUP($A51,PARTITE_GIRONI,6,0))</f>
        <v>Delfini (23)</v>
      </c>
      <c r="I51" s="150" t="str">
        <f aca="false">IF($A51="","",VLOOKUP($A51,PARTITE_GIRONI,2,0))</f>
        <v>F</v>
      </c>
      <c r="J51" s="150" t="str">
        <f aca="false">IF($B51="","",VLOOKUP($B51,CAMPI,2,0))</f>
        <v>Cristo Re 2</v>
      </c>
      <c r="K51" s="106"/>
      <c r="W51" s="106"/>
      <c r="X51" s="103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6"/>
      <c r="AT51" s="106"/>
      <c r="AU51" s="106"/>
      <c r="AV51" s="106"/>
      <c r="AW51" s="106"/>
      <c r="AX51" s="106"/>
      <c r="AY51" s="106"/>
      <c r="AZ51" s="106"/>
      <c r="BA51" s="106"/>
    </row>
    <row r="52" customFormat="false" ht="15.95" hidden="false" customHeight="true" outlineLevel="0" collapsed="false">
      <c r="A52" s="128" t="n">
        <v>40</v>
      </c>
      <c r="B52" s="129" t="n">
        <f aca="false">B32</f>
        <v>3</v>
      </c>
      <c r="C52" s="144" t="n">
        <f aca="false">C32+1</f>
        <v>44356</v>
      </c>
      <c r="D52" s="145" t="n">
        <f aca="false">D32</f>
        <v>0.770833333333333</v>
      </c>
      <c r="E52" s="146" t="str">
        <f aca="false">IF($A52="","",VLOOKUP($A52,PARTITE_GIRONI,4,0))</f>
        <v>Gorilla (26)</v>
      </c>
      <c r="F52" s="147"/>
      <c r="G52" s="147"/>
      <c r="H52" s="149" t="str">
        <f aca="false">IF($A52="","",VLOOKUP($A52,PARTITE_GIRONI,6,0))</f>
        <v>Muli (27)</v>
      </c>
      <c r="I52" s="150" t="str">
        <f aca="false">IF($A52="","",VLOOKUP($A52,PARTITE_GIRONI,2,0))</f>
        <v>G</v>
      </c>
      <c r="J52" s="150" t="str">
        <f aca="false">IF($B52="","",VLOOKUP($B52,CAMPI,2,0))</f>
        <v>Basket Giovane</v>
      </c>
      <c r="K52" s="106"/>
      <c r="W52" s="106"/>
      <c r="X52" s="103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6"/>
      <c r="AT52" s="106"/>
      <c r="AU52" s="106"/>
      <c r="AV52" s="106"/>
      <c r="AW52" s="106"/>
      <c r="AX52" s="106"/>
      <c r="AY52" s="106"/>
      <c r="AZ52" s="106"/>
      <c r="BA52" s="106"/>
    </row>
    <row r="53" customFormat="false" ht="15.95" hidden="false" customHeight="true" outlineLevel="0" collapsed="false">
      <c r="A53" s="128" t="n">
        <v>46</v>
      </c>
      <c r="B53" s="129" t="n">
        <f aca="false">B33</f>
        <v>4</v>
      </c>
      <c r="C53" s="144" t="n">
        <f aca="false">C33+1</f>
        <v>44356</v>
      </c>
      <c r="D53" s="145" t="n">
        <f aca="false">D33</f>
        <v>0.770833333333333</v>
      </c>
      <c r="E53" s="146" t="str">
        <f aca="false">IF($A53="","",VLOOKUP($A53,PARTITE_GIRONI,4,0))</f>
        <v>Scorpioni (30)</v>
      </c>
      <c r="F53" s="147"/>
      <c r="G53" s="147"/>
      <c r="H53" s="149" t="str">
        <f aca="false">IF($A53="","",VLOOKUP($A53,PARTITE_GIRONI,6,0))</f>
        <v>Tonni (31)</v>
      </c>
      <c r="I53" s="150" t="str">
        <f aca="false">IF($A53="","",VLOOKUP($A53,PARTITE_GIRONI,2,0))</f>
        <v>H</v>
      </c>
      <c r="J53" s="150" t="str">
        <f aca="false">IF($B53="","",VLOOKUP($B53,CAMPI,2,0))</f>
        <v>Nuova Scuola</v>
      </c>
      <c r="K53" s="106"/>
      <c r="W53" s="106"/>
      <c r="X53" s="103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6"/>
      <c r="AT53" s="106"/>
      <c r="AU53" s="106"/>
      <c r="AV53" s="106"/>
      <c r="AW53" s="106"/>
      <c r="AX53" s="106"/>
      <c r="AY53" s="106"/>
      <c r="AZ53" s="106"/>
      <c r="BA53" s="106"/>
    </row>
    <row r="54" customFormat="false" ht="12.8" hidden="false" customHeight="false" outlineLevel="0" collapsed="false">
      <c r="K54" s="106"/>
      <c r="W54" s="106"/>
      <c r="X54" s="103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6"/>
      <c r="AT54" s="106"/>
      <c r="AU54" s="106"/>
      <c r="AV54" s="106"/>
      <c r="AW54" s="106"/>
      <c r="AX54" s="106"/>
      <c r="AY54" s="106"/>
      <c r="AZ54" s="106"/>
      <c r="BA54" s="106"/>
    </row>
    <row r="55" customFormat="false" ht="12.8" hidden="false" customHeight="false" outlineLevel="0" collapsed="false">
      <c r="K55" s="106"/>
      <c r="W55" s="106"/>
      <c r="X55" s="103"/>
      <c r="Y55" s="106"/>
      <c r="Z55" s="106"/>
      <c r="AA55" s="106"/>
      <c r="AB55" s="106"/>
      <c r="AC55" s="106"/>
      <c r="AD55" s="106"/>
      <c r="AE55" s="106"/>
      <c r="AF55" s="106"/>
      <c r="AG55" s="106"/>
      <c r="AH55" s="106"/>
      <c r="AI55" s="106"/>
      <c r="AJ55" s="106"/>
      <c r="AK55" s="106"/>
      <c r="AL55" s="106"/>
      <c r="AM55" s="106"/>
      <c r="AN55" s="106"/>
      <c r="AO55" s="106"/>
      <c r="AP55" s="106"/>
      <c r="AQ55" s="106"/>
      <c r="AR55" s="106"/>
      <c r="AS55" s="106"/>
      <c r="AT55" s="106"/>
      <c r="AU55" s="106"/>
      <c r="AV55" s="106"/>
      <c r="AW55" s="106"/>
      <c r="AX55" s="106"/>
      <c r="AY55" s="106"/>
      <c r="AZ55" s="106"/>
      <c r="BA55" s="106"/>
    </row>
    <row r="56" customFormat="false" ht="12.8" hidden="false" customHeight="false" outlineLevel="0" collapsed="false">
      <c r="K56" s="106"/>
      <c r="W56" s="106"/>
      <c r="X56" s="103"/>
      <c r="Y56" s="106"/>
      <c r="Z56" s="106"/>
      <c r="AA56" s="106"/>
      <c r="AB56" s="106"/>
      <c r="AC56" s="106"/>
      <c r="AD56" s="106"/>
      <c r="AE56" s="106"/>
      <c r="AF56" s="106"/>
      <c r="AG56" s="106"/>
      <c r="AH56" s="106"/>
      <c r="AI56" s="106"/>
      <c r="AJ56" s="106"/>
      <c r="AK56" s="106"/>
      <c r="AL56" s="106"/>
      <c r="AM56" s="106"/>
      <c r="AN56" s="106"/>
      <c r="AO56" s="106"/>
      <c r="AP56" s="106"/>
      <c r="AQ56" s="106"/>
      <c r="AR56" s="106"/>
      <c r="AS56" s="106"/>
      <c r="AT56" s="106"/>
      <c r="AU56" s="106"/>
      <c r="AV56" s="106"/>
      <c r="AW56" s="106"/>
      <c r="AX56" s="106"/>
      <c r="AY56" s="106"/>
      <c r="AZ56" s="106"/>
      <c r="BA56" s="106"/>
    </row>
    <row r="57" customFormat="false" ht="12.8" hidden="false" customHeight="false" outlineLevel="0" collapsed="false">
      <c r="K57" s="106"/>
      <c r="W57" s="106"/>
      <c r="X57" s="103"/>
      <c r="Y57" s="106"/>
      <c r="Z57" s="106"/>
      <c r="AA57" s="106"/>
      <c r="AB57" s="106"/>
      <c r="AC57" s="106"/>
      <c r="AD57" s="106"/>
      <c r="AE57" s="106"/>
      <c r="AF57" s="106"/>
      <c r="AG57" s="106"/>
      <c r="AH57" s="106"/>
      <c r="AI57" s="106"/>
      <c r="AJ57" s="106"/>
      <c r="AK57" s="106"/>
      <c r="AL57" s="106"/>
      <c r="AM57" s="106"/>
      <c r="AN57" s="106"/>
      <c r="AO57" s="106"/>
      <c r="AP57" s="106"/>
      <c r="AQ57" s="106"/>
      <c r="AR57" s="106"/>
      <c r="AS57" s="106"/>
      <c r="AT57" s="106"/>
      <c r="AU57" s="106"/>
      <c r="AV57" s="106"/>
      <c r="AW57" s="106"/>
      <c r="AX57" s="106"/>
      <c r="AY57" s="106"/>
      <c r="AZ57" s="106"/>
      <c r="BA57" s="106"/>
    </row>
    <row r="58" customFormat="false" ht="12.8" hidden="false" customHeight="false" outlineLevel="0" collapsed="false">
      <c r="K58" s="106"/>
      <c r="W58" s="106"/>
      <c r="X58" s="103"/>
      <c r="Y58" s="106"/>
      <c r="Z58" s="106"/>
      <c r="AA58" s="106"/>
      <c r="AB58" s="106"/>
      <c r="AC58" s="106"/>
      <c r="AD58" s="106"/>
      <c r="AE58" s="106"/>
      <c r="AF58" s="106"/>
      <c r="AG58" s="106"/>
      <c r="AH58" s="106"/>
      <c r="AI58" s="106"/>
      <c r="AJ58" s="106"/>
      <c r="AK58" s="106"/>
      <c r="AL58" s="106"/>
      <c r="AM58" s="106"/>
      <c r="AN58" s="106"/>
      <c r="AO58" s="106"/>
      <c r="AP58" s="106"/>
      <c r="AQ58" s="106"/>
      <c r="AR58" s="106"/>
      <c r="AS58" s="106"/>
      <c r="AT58" s="106"/>
      <c r="AU58" s="106"/>
      <c r="AV58" s="106"/>
      <c r="AW58" s="106"/>
      <c r="AX58" s="106"/>
      <c r="AY58" s="106"/>
      <c r="AZ58" s="106"/>
      <c r="BA58" s="106"/>
    </row>
    <row r="59" customFormat="false" ht="12.8" hidden="false" customHeight="false" outlineLevel="0" collapsed="false">
      <c r="K59" s="106"/>
      <c r="W59" s="106"/>
      <c r="X59" s="103"/>
      <c r="Y59" s="106"/>
      <c r="Z59" s="106"/>
      <c r="AA59" s="106"/>
      <c r="AB59" s="106"/>
      <c r="AC59" s="106"/>
      <c r="AD59" s="106"/>
      <c r="AE59" s="106"/>
      <c r="AF59" s="106"/>
      <c r="AG59" s="106"/>
      <c r="AH59" s="106"/>
      <c r="AI59" s="106"/>
      <c r="AJ59" s="106"/>
      <c r="AK59" s="106"/>
      <c r="AL59" s="106"/>
      <c r="AM59" s="106"/>
      <c r="AN59" s="106"/>
      <c r="AO59" s="106"/>
      <c r="AP59" s="106"/>
      <c r="AQ59" s="106"/>
      <c r="AR59" s="106"/>
      <c r="AS59" s="106"/>
      <c r="AT59" s="106"/>
      <c r="AU59" s="106"/>
      <c r="AV59" s="106"/>
      <c r="AW59" s="106"/>
      <c r="AX59" s="106"/>
      <c r="AY59" s="106"/>
      <c r="AZ59" s="106"/>
      <c r="BA59" s="106"/>
    </row>
    <row r="60" customFormat="false" ht="12.8" hidden="false" customHeight="false" outlineLevel="0" collapsed="false">
      <c r="K60" s="106"/>
      <c r="W60" s="106"/>
      <c r="X60" s="103"/>
      <c r="Y60" s="106"/>
      <c r="Z60" s="106"/>
      <c r="AA60" s="106"/>
      <c r="AB60" s="106"/>
      <c r="AC60" s="106"/>
      <c r="AD60" s="106"/>
      <c r="AE60" s="10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</row>
    <row r="61" customFormat="false" ht="12.8" hidden="false" customHeight="false" outlineLevel="0" collapsed="false">
      <c r="K61" s="106"/>
      <c r="W61" s="106"/>
      <c r="X61" s="103"/>
      <c r="Y61" s="106"/>
      <c r="Z61" s="106"/>
      <c r="AA61" s="106"/>
      <c r="AB61" s="106"/>
      <c r="AC61" s="106"/>
      <c r="AD61" s="106"/>
      <c r="AE61" s="106"/>
      <c r="AF61" s="106"/>
      <c r="AG61" s="106"/>
      <c r="AH61" s="106"/>
      <c r="AI61" s="106"/>
      <c r="AJ61" s="106"/>
      <c r="AK61" s="106"/>
      <c r="AL61" s="106"/>
      <c r="AM61" s="106"/>
      <c r="AN61" s="106"/>
      <c r="AO61" s="106"/>
      <c r="AP61" s="106"/>
      <c r="AQ61" s="106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</row>
    <row r="62" customFormat="false" ht="12.8" hidden="false" customHeight="false" outlineLevel="0" collapsed="false">
      <c r="K62" s="106"/>
      <c r="W62" s="106"/>
      <c r="X62" s="103"/>
      <c r="Y62" s="106"/>
      <c r="Z62" s="106"/>
      <c r="AA62" s="106"/>
      <c r="AB62" s="106"/>
      <c r="AC62" s="106"/>
      <c r="AD62" s="106"/>
      <c r="AE62" s="106"/>
      <c r="AF62" s="106"/>
      <c r="AG62" s="106"/>
      <c r="AH62" s="106"/>
      <c r="AI62" s="106"/>
      <c r="AJ62" s="106"/>
      <c r="AK62" s="106"/>
      <c r="AL62" s="106"/>
      <c r="AM62" s="106"/>
      <c r="AN62" s="106"/>
      <c r="AO62" s="106"/>
      <c r="AP62" s="106"/>
      <c r="AQ62" s="106"/>
      <c r="AR62" s="106"/>
      <c r="AS62" s="106"/>
      <c r="AT62" s="106"/>
      <c r="AU62" s="106"/>
      <c r="AV62" s="106"/>
      <c r="AW62" s="106"/>
      <c r="AX62" s="106"/>
      <c r="AY62" s="106"/>
      <c r="AZ62" s="106"/>
      <c r="BA62" s="106"/>
    </row>
    <row r="63" customFormat="false" ht="12.8" hidden="false" customHeight="false" outlineLevel="0" collapsed="false">
      <c r="K63" s="106"/>
      <c r="W63" s="106"/>
      <c r="X63" s="103"/>
      <c r="Y63" s="106"/>
      <c r="Z63" s="106"/>
      <c r="AA63" s="106"/>
      <c r="AB63" s="106"/>
      <c r="AC63" s="106"/>
      <c r="AD63" s="106"/>
      <c r="AE63" s="106"/>
      <c r="AF63" s="106"/>
      <c r="AG63" s="106"/>
      <c r="AH63" s="106"/>
      <c r="AI63" s="106"/>
      <c r="AJ63" s="106"/>
      <c r="AK63" s="106"/>
      <c r="AL63" s="106"/>
      <c r="AM63" s="106"/>
      <c r="AN63" s="106"/>
      <c r="AO63" s="106"/>
      <c r="AP63" s="106"/>
      <c r="AQ63" s="106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</row>
    <row r="64" customFormat="false" ht="12.8" hidden="false" customHeight="false" outlineLevel="0" collapsed="false">
      <c r="K64" s="106"/>
      <c r="W64" s="106"/>
      <c r="X64" s="103"/>
      <c r="Y64" s="106"/>
      <c r="Z64" s="106"/>
      <c r="AA64" s="106"/>
      <c r="AB64" s="106"/>
      <c r="AC64" s="106"/>
      <c r="AD64" s="106"/>
      <c r="AE64" s="106"/>
      <c r="AF64" s="106"/>
      <c r="AG64" s="106"/>
      <c r="AH64" s="106"/>
      <c r="AI64" s="106"/>
      <c r="AJ64" s="106"/>
      <c r="AK64" s="106"/>
      <c r="AL64" s="106"/>
      <c r="AM64" s="106"/>
      <c r="AN64" s="106"/>
      <c r="AO64" s="106"/>
      <c r="AP64" s="106"/>
      <c r="AQ64" s="106"/>
      <c r="AR64" s="106"/>
      <c r="AS64" s="106"/>
      <c r="AT64" s="106"/>
      <c r="AU64" s="106"/>
      <c r="AV64" s="106"/>
      <c r="AW64" s="106"/>
      <c r="AX64" s="106"/>
      <c r="AY64" s="106"/>
      <c r="AZ64" s="106"/>
      <c r="BA64" s="106"/>
    </row>
    <row r="65" customFormat="false" ht="12.8" hidden="false" customHeight="false" outlineLevel="0" collapsed="false">
      <c r="K65" s="106"/>
      <c r="W65" s="106"/>
      <c r="X65" s="103"/>
      <c r="Y65" s="106"/>
      <c r="Z65" s="106"/>
      <c r="AA65" s="106"/>
      <c r="AB65" s="106"/>
      <c r="AC65" s="106"/>
      <c r="AD65" s="106"/>
      <c r="AE65" s="106"/>
      <c r="AF65" s="106"/>
      <c r="AG65" s="106"/>
      <c r="AH65" s="106"/>
      <c r="AI65" s="106"/>
      <c r="AJ65" s="106"/>
      <c r="AK65" s="106"/>
      <c r="AL65" s="106"/>
      <c r="AM65" s="106"/>
      <c r="AN65" s="106"/>
      <c r="AO65" s="106"/>
      <c r="AP65" s="106"/>
      <c r="AQ65" s="106"/>
      <c r="AR65" s="106"/>
      <c r="AS65" s="106"/>
      <c r="AT65" s="106"/>
      <c r="AU65" s="106"/>
      <c r="AV65" s="106"/>
      <c r="AW65" s="106"/>
      <c r="AX65" s="106"/>
      <c r="AY65" s="106"/>
      <c r="AZ65" s="106"/>
      <c r="BA65" s="106"/>
    </row>
    <row r="66" customFormat="false" ht="12.8" hidden="false" customHeight="false" outlineLevel="0" collapsed="false">
      <c r="K66" s="106"/>
      <c r="W66" s="106"/>
      <c r="X66" s="103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  <c r="AN66" s="106"/>
      <c r="AO66" s="106"/>
      <c r="AP66" s="106"/>
      <c r="AQ66" s="106"/>
      <c r="AR66" s="106"/>
      <c r="AS66" s="106"/>
      <c r="AT66" s="106"/>
      <c r="AU66" s="106"/>
      <c r="AV66" s="106"/>
      <c r="AW66" s="106"/>
      <c r="AX66" s="106"/>
      <c r="AY66" s="106"/>
      <c r="AZ66" s="106"/>
      <c r="BA66" s="106"/>
    </row>
    <row r="67" customFormat="false" ht="12.8" hidden="false" customHeight="false" outlineLevel="0" collapsed="false">
      <c r="K67" s="106"/>
      <c r="W67" s="106"/>
      <c r="X67" s="103"/>
      <c r="Y67" s="106"/>
      <c r="Z67" s="106"/>
      <c r="AA67" s="106"/>
      <c r="AB67" s="106"/>
      <c r="AC67" s="106"/>
      <c r="AD67" s="106"/>
      <c r="AE67" s="106"/>
      <c r="AF67" s="106"/>
      <c r="AG67" s="106"/>
      <c r="AH67" s="106"/>
      <c r="AI67" s="106"/>
      <c r="AJ67" s="106"/>
      <c r="AK67" s="106"/>
      <c r="AL67" s="106"/>
      <c r="AM67" s="106"/>
      <c r="AN67" s="106"/>
      <c r="AO67" s="106"/>
      <c r="AP67" s="106"/>
      <c r="AQ67" s="106"/>
      <c r="AR67" s="106"/>
      <c r="AS67" s="106"/>
      <c r="AT67" s="106"/>
      <c r="AU67" s="106"/>
      <c r="AV67" s="106"/>
      <c r="AW67" s="106"/>
      <c r="AX67" s="106"/>
      <c r="AY67" s="106"/>
      <c r="AZ67" s="106"/>
      <c r="BA67" s="106"/>
    </row>
    <row r="68" customFormat="false" ht="12.8" hidden="false" customHeight="false" outlineLevel="0" collapsed="false">
      <c r="K68" s="106"/>
      <c r="W68" s="106"/>
      <c r="X68" s="103"/>
      <c r="Y68" s="106"/>
      <c r="Z68" s="106"/>
      <c r="AA68" s="106"/>
      <c r="AB68" s="106"/>
      <c r="AC68" s="106"/>
      <c r="AD68" s="106"/>
      <c r="AE68" s="106"/>
      <c r="AF68" s="106"/>
      <c r="AG68" s="106"/>
      <c r="AH68" s="106"/>
      <c r="AI68" s="106"/>
      <c r="AJ68" s="106"/>
      <c r="AK68" s="106"/>
      <c r="AL68" s="106"/>
      <c r="AM68" s="106"/>
      <c r="AN68" s="106"/>
      <c r="AO68" s="106"/>
      <c r="AP68" s="106"/>
      <c r="AQ68" s="106"/>
      <c r="AR68" s="106"/>
      <c r="AS68" s="106"/>
      <c r="AT68" s="106"/>
      <c r="AU68" s="106"/>
      <c r="AV68" s="106"/>
      <c r="AW68" s="106"/>
      <c r="AX68" s="106"/>
      <c r="AY68" s="106"/>
      <c r="AZ68" s="106"/>
      <c r="BA68" s="106"/>
    </row>
    <row r="69" customFormat="false" ht="12.8" hidden="false" customHeight="false" outlineLevel="0" collapsed="false">
      <c r="K69" s="106"/>
      <c r="W69" s="106"/>
      <c r="X69" s="103"/>
      <c r="Y69" s="106"/>
      <c r="Z69" s="106"/>
      <c r="AA69" s="106"/>
      <c r="AB69" s="106"/>
      <c r="AC69" s="106"/>
      <c r="AD69" s="106"/>
      <c r="AE69" s="106"/>
      <c r="AF69" s="106"/>
      <c r="AG69" s="106"/>
      <c r="AH69" s="106"/>
      <c r="AI69" s="106"/>
      <c r="AJ69" s="106"/>
      <c r="AK69" s="106"/>
      <c r="AL69" s="106"/>
      <c r="AM69" s="106"/>
      <c r="AN69" s="106"/>
      <c r="AO69" s="106"/>
      <c r="AP69" s="106"/>
      <c r="AQ69" s="106"/>
      <c r="AR69" s="106"/>
      <c r="AS69" s="106"/>
      <c r="AT69" s="106"/>
      <c r="AU69" s="106"/>
      <c r="AV69" s="106"/>
      <c r="AW69" s="106"/>
      <c r="AX69" s="106"/>
      <c r="AY69" s="106"/>
      <c r="AZ69" s="106"/>
      <c r="BA69" s="106"/>
    </row>
    <row r="70" customFormat="false" ht="12.8" hidden="false" customHeight="false" outlineLevel="0" collapsed="false">
      <c r="K70" s="106"/>
      <c r="W70" s="106"/>
      <c r="X70" s="103"/>
      <c r="Y70" s="106"/>
      <c r="Z70" s="106"/>
      <c r="AA70" s="106"/>
      <c r="AB70" s="106"/>
      <c r="AC70" s="106"/>
      <c r="AD70" s="106"/>
      <c r="AE70" s="106"/>
      <c r="AF70" s="106"/>
      <c r="AG70" s="106"/>
      <c r="AH70" s="106"/>
      <c r="AI70" s="106"/>
      <c r="AJ70" s="106"/>
      <c r="AK70" s="106"/>
      <c r="AL70" s="106"/>
      <c r="AM70" s="106"/>
      <c r="AN70" s="106"/>
      <c r="AO70" s="106"/>
      <c r="AP70" s="106"/>
      <c r="AQ70" s="106"/>
      <c r="AR70" s="106"/>
      <c r="AS70" s="106"/>
      <c r="AT70" s="106"/>
      <c r="AU70" s="106"/>
      <c r="AV70" s="106"/>
      <c r="AW70" s="106"/>
      <c r="AX70" s="106"/>
      <c r="AY70" s="106"/>
      <c r="AZ70" s="106"/>
      <c r="BA70" s="106"/>
    </row>
    <row r="71" customFormat="false" ht="12.8" hidden="false" customHeight="false" outlineLevel="0" collapsed="false">
      <c r="K71" s="106"/>
      <c r="W71" s="106"/>
      <c r="X71" s="103"/>
      <c r="Y71" s="106"/>
      <c r="Z71" s="106"/>
      <c r="AA71" s="106"/>
      <c r="AB71" s="106"/>
      <c r="AC71" s="106"/>
      <c r="AD71" s="106"/>
      <c r="AE71" s="106"/>
      <c r="AF71" s="106"/>
      <c r="AG71" s="106"/>
      <c r="AH71" s="106"/>
      <c r="AI71" s="106"/>
      <c r="AJ71" s="106"/>
      <c r="AK71" s="106"/>
      <c r="AL71" s="106"/>
      <c r="AM71" s="106"/>
      <c r="AN71" s="106"/>
      <c r="AO71" s="106"/>
      <c r="AP71" s="106"/>
      <c r="AQ71" s="106"/>
      <c r="AR71" s="106"/>
      <c r="AS71" s="106"/>
      <c r="AT71" s="106"/>
      <c r="AU71" s="106"/>
      <c r="AV71" s="106"/>
      <c r="AW71" s="106"/>
      <c r="AX71" s="106"/>
      <c r="AY71" s="106"/>
      <c r="AZ71" s="106"/>
      <c r="BA71" s="106"/>
    </row>
    <row r="72" customFormat="false" ht="12.8" hidden="false" customHeight="false" outlineLevel="0" collapsed="false">
      <c r="K72" s="106"/>
      <c r="W72" s="106"/>
      <c r="X72" s="103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  <c r="AN72" s="106"/>
      <c r="AO72" s="106"/>
      <c r="AP72" s="106"/>
      <c r="AQ72" s="106"/>
      <c r="AR72" s="106"/>
      <c r="AS72" s="106"/>
      <c r="AT72" s="106"/>
      <c r="AU72" s="106"/>
      <c r="AV72" s="106"/>
      <c r="AW72" s="106"/>
      <c r="AX72" s="106"/>
      <c r="AY72" s="106"/>
      <c r="AZ72" s="106"/>
      <c r="BA72" s="106"/>
    </row>
    <row r="73" customFormat="false" ht="12.8" hidden="false" customHeight="false" outlineLevel="0" collapsed="false">
      <c r="K73" s="106"/>
      <c r="W73" s="106"/>
      <c r="X73" s="103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  <c r="AN73" s="106"/>
      <c r="AO73" s="106"/>
      <c r="AP73" s="106"/>
      <c r="AQ73" s="106"/>
      <c r="AR73" s="106"/>
      <c r="AS73" s="106"/>
      <c r="AT73" s="106"/>
      <c r="AU73" s="106"/>
      <c r="AV73" s="106"/>
      <c r="AW73" s="106"/>
      <c r="AX73" s="106"/>
      <c r="AY73" s="106"/>
      <c r="AZ73" s="106"/>
      <c r="BA73" s="106"/>
    </row>
    <row r="74" customFormat="false" ht="12.8" hidden="false" customHeight="false" outlineLevel="0" collapsed="false">
      <c r="K74" s="106"/>
      <c r="W74" s="106"/>
      <c r="X74" s="103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  <c r="AN74" s="106"/>
      <c r="AO74" s="106"/>
      <c r="AP74" s="106"/>
      <c r="AQ74" s="106"/>
      <c r="AR74" s="106"/>
      <c r="AS74" s="106"/>
      <c r="AT74" s="106"/>
      <c r="AU74" s="106"/>
      <c r="AV74" s="106"/>
      <c r="AW74" s="106"/>
      <c r="AX74" s="106"/>
      <c r="AY74" s="106"/>
      <c r="AZ74" s="106"/>
      <c r="BA74" s="106"/>
    </row>
    <row r="75" customFormat="false" ht="12.8" hidden="false" customHeight="false" outlineLevel="0" collapsed="false">
      <c r="K75" s="106"/>
      <c r="W75" s="106"/>
      <c r="X75" s="103"/>
      <c r="Y75" s="106"/>
      <c r="Z75" s="106"/>
      <c r="AA75" s="106"/>
      <c r="AB75" s="106"/>
      <c r="AC75" s="106"/>
      <c r="AD75" s="106"/>
      <c r="AE75" s="106"/>
      <c r="AF75" s="106"/>
      <c r="AG75" s="106"/>
      <c r="AH75" s="106"/>
      <c r="AI75" s="106"/>
      <c r="AJ75" s="106"/>
      <c r="AK75" s="106"/>
      <c r="AL75" s="106"/>
      <c r="AM75" s="106"/>
      <c r="AN75" s="106"/>
      <c r="AO75" s="106"/>
      <c r="AP75" s="106"/>
      <c r="AQ75" s="106"/>
      <c r="AR75" s="106"/>
      <c r="AS75" s="106"/>
      <c r="AT75" s="106"/>
      <c r="AU75" s="106"/>
      <c r="AV75" s="106"/>
      <c r="AW75" s="106"/>
      <c r="AX75" s="106"/>
      <c r="AY75" s="106"/>
      <c r="AZ75" s="106"/>
      <c r="BA75" s="106"/>
    </row>
    <row r="76" customFormat="false" ht="12.8" hidden="false" customHeight="false" outlineLevel="0" collapsed="false">
      <c r="K76" s="106"/>
      <c r="W76" s="106"/>
      <c r="X76" s="103"/>
      <c r="Y76" s="106"/>
      <c r="Z76" s="106"/>
      <c r="AA76" s="106"/>
      <c r="AB76" s="106"/>
      <c r="AC76" s="106"/>
      <c r="AD76" s="106"/>
      <c r="AE76" s="106"/>
      <c r="AF76" s="106"/>
      <c r="AG76" s="106"/>
      <c r="AH76" s="106"/>
      <c r="AI76" s="106"/>
      <c r="AJ76" s="106"/>
      <c r="AK76" s="106"/>
      <c r="AL76" s="106"/>
      <c r="AM76" s="106"/>
      <c r="AN76" s="106"/>
      <c r="AO76" s="106"/>
      <c r="AP76" s="106"/>
      <c r="AQ76" s="106"/>
      <c r="AR76" s="106"/>
      <c r="AS76" s="106"/>
      <c r="AT76" s="106"/>
      <c r="AU76" s="106"/>
      <c r="AV76" s="106"/>
      <c r="AW76" s="106"/>
      <c r="AX76" s="106"/>
      <c r="AY76" s="106"/>
      <c r="AZ76" s="106"/>
      <c r="BA76" s="106"/>
    </row>
    <row r="77" customFormat="false" ht="12.8" hidden="false" customHeight="false" outlineLevel="0" collapsed="false">
      <c r="K77" s="106"/>
      <c r="W77" s="106"/>
      <c r="X77" s="103"/>
      <c r="Y77" s="106"/>
      <c r="Z77" s="106"/>
      <c r="AA77" s="106"/>
      <c r="AB77" s="106"/>
      <c r="AC77" s="106"/>
      <c r="AD77" s="106"/>
      <c r="AE77" s="106"/>
      <c r="AF77" s="106"/>
      <c r="AG77" s="106"/>
      <c r="AH77" s="106"/>
      <c r="AI77" s="106"/>
      <c r="AJ77" s="106"/>
      <c r="AK77" s="106"/>
      <c r="AL77" s="106"/>
      <c r="AM77" s="106"/>
      <c r="AN77" s="106"/>
      <c r="AO77" s="106"/>
      <c r="AP77" s="106"/>
      <c r="AQ77" s="106"/>
      <c r="AR77" s="106"/>
      <c r="AS77" s="106"/>
      <c r="AT77" s="106"/>
      <c r="AU77" s="106"/>
      <c r="AV77" s="106"/>
      <c r="AW77" s="106"/>
      <c r="AX77" s="106"/>
      <c r="AY77" s="106"/>
      <c r="AZ77" s="106"/>
      <c r="BA77" s="106"/>
    </row>
    <row r="78" customFormat="false" ht="12.8" hidden="false" customHeight="false" outlineLevel="0" collapsed="false">
      <c r="K78" s="106"/>
      <c r="W78" s="106"/>
      <c r="X78" s="103"/>
      <c r="Y78" s="106"/>
      <c r="Z78" s="106"/>
      <c r="AA78" s="106"/>
      <c r="AB78" s="106"/>
      <c r="AC78" s="106"/>
      <c r="AD78" s="106"/>
      <c r="AE78" s="106"/>
      <c r="AF78" s="106"/>
      <c r="AG78" s="106"/>
      <c r="AH78" s="106"/>
      <c r="AI78" s="106"/>
      <c r="AJ78" s="106"/>
      <c r="AK78" s="106"/>
      <c r="AL78" s="106"/>
      <c r="AM78" s="106"/>
      <c r="AN78" s="106"/>
      <c r="AO78" s="106"/>
      <c r="AP78" s="106"/>
      <c r="AQ78" s="106"/>
      <c r="AR78" s="106"/>
      <c r="AS78" s="106"/>
      <c r="AT78" s="106"/>
      <c r="AU78" s="106"/>
      <c r="AV78" s="106"/>
      <c r="AW78" s="106"/>
      <c r="AX78" s="106"/>
      <c r="AY78" s="106"/>
      <c r="AZ78" s="106"/>
      <c r="BA78" s="106"/>
    </row>
    <row r="79" customFormat="false" ht="12.8" hidden="false" customHeight="false" outlineLevel="0" collapsed="false">
      <c r="K79" s="106"/>
      <c r="W79" s="106"/>
      <c r="X79" s="103"/>
      <c r="Y79" s="106"/>
      <c r="Z79" s="106"/>
      <c r="AA79" s="106"/>
      <c r="AB79" s="106"/>
      <c r="AC79" s="106"/>
      <c r="AD79" s="106"/>
      <c r="AE79" s="106"/>
      <c r="AF79" s="106"/>
      <c r="AG79" s="106"/>
      <c r="AH79" s="106"/>
      <c r="AI79" s="106"/>
      <c r="AJ79" s="106"/>
      <c r="AK79" s="106"/>
      <c r="AL79" s="106"/>
      <c r="AM79" s="106"/>
      <c r="AN79" s="106"/>
      <c r="AO79" s="106"/>
      <c r="AP79" s="106"/>
      <c r="AQ79" s="106"/>
      <c r="AR79" s="106"/>
      <c r="AS79" s="106"/>
      <c r="AT79" s="106"/>
      <c r="AU79" s="106"/>
      <c r="AV79" s="106"/>
      <c r="AW79" s="106"/>
      <c r="AX79" s="106"/>
      <c r="AY79" s="106"/>
      <c r="AZ79" s="106"/>
      <c r="BA79" s="106"/>
    </row>
    <row r="80" customFormat="false" ht="12.8" hidden="false" customHeight="false" outlineLevel="0" collapsed="false">
      <c r="K80" s="106"/>
      <c r="W80" s="106"/>
      <c r="X80" s="103"/>
      <c r="Y80" s="106"/>
      <c r="Z80" s="106"/>
      <c r="AA80" s="106"/>
      <c r="AB80" s="106"/>
      <c r="AC80" s="106"/>
      <c r="AD80" s="106"/>
      <c r="AE80" s="106"/>
      <c r="AF80" s="106"/>
      <c r="AG80" s="106"/>
      <c r="AH80" s="106"/>
      <c r="AI80" s="106"/>
      <c r="AJ80" s="106"/>
      <c r="AK80" s="106"/>
      <c r="AL80" s="106"/>
      <c r="AM80" s="106"/>
      <c r="AN80" s="106"/>
      <c r="AO80" s="106"/>
      <c r="AP80" s="106"/>
      <c r="AQ80" s="106"/>
      <c r="AR80" s="106"/>
      <c r="AS80" s="106"/>
      <c r="AT80" s="106"/>
      <c r="AU80" s="106"/>
      <c r="AV80" s="106"/>
      <c r="AW80" s="106"/>
      <c r="AX80" s="106"/>
      <c r="AY80" s="106"/>
      <c r="AZ80" s="106"/>
      <c r="BA80" s="106"/>
    </row>
    <row r="81" customFormat="false" ht="12.8" hidden="false" customHeight="false" outlineLevel="0" collapsed="false">
      <c r="K81" s="106"/>
      <c r="W81" s="106"/>
      <c r="X81" s="103"/>
      <c r="Y81" s="106"/>
      <c r="Z81" s="106"/>
      <c r="AA81" s="106"/>
      <c r="AB81" s="106"/>
      <c r="AC81" s="106"/>
      <c r="AD81" s="106"/>
      <c r="AE81" s="106"/>
      <c r="AF81" s="106"/>
      <c r="AG81" s="106"/>
      <c r="AH81" s="106"/>
      <c r="AI81" s="106"/>
      <c r="AJ81" s="106"/>
      <c r="AK81" s="106"/>
      <c r="AL81" s="106"/>
      <c r="AM81" s="106"/>
      <c r="AN81" s="106"/>
      <c r="AO81" s="106"/>
      <c r="AP81" s="106"/>
      <c r="AQ81" s="106"/>
      <c r="AR81" s="106"/>
      <c r="AS81" s="106"/>
      <c r="AT81" s="106"/>
      <c r="AU81" s="106"/>
      <c r="AV81" s="106"/>
      <c r="AW81" s="106"/>
      <c r="AX81" s="106"/>
      <c r="AY81" s="106"/>
      <c r="AZ81" s="106"/>
      <c r="BA81" s="106"/>
    </row>
    <row r="82" customFormat="false" ht="12.8" hidden="false" customHeight="false" outlineLevel="0" collapsed="false">
      <c r="K82" s="106"/>
      <c r="W82" s="106"/>
      <c r="X82" s="103"/>
      <c r="Y82" s="106"/>
      <c r="Z82" s="106"/>
      <c r="AA82" s="106"/>
      <c r="AB82" s="106"/>
      <c r="AC82" s="106"/>
      <c r="AD82" s="106"/>
      <c r="AE82" s="106"/>
      <c r="AF82" s="106"/>
      <c r="AG82" s="106"/>
      <c r="AH82" s="106"/>
      <c r="AI82" s="106"/>
      <c r="AJ82" s="106"/>
      <c r="AK82" s="106"/>
      <c r="AL82" s="106"/>
      <c r="AM82" s="106"/>
      <c r="AN82" s="106"/>
      <c r="AO82" s="106"/>
      <c r="AP82" s="106"/>
      <c r="AQ82" s="106"/>
      <c r="AR82" s="106"/>
      <c r="AS82" s="106"/>
      <c r="AT82" s="106"/>
      <c r="AU82" s="106"/>
      <c r="AV82" s="106"/>
      <c r="AW82" s="106"/>
      <c r="AX82" s="106"/>
      <c r="AY82" s="106"/>
      <c r="AZ82" s="106"/>
      <c r="BA82" s="106"/>
    </row>
    <row r="83" customFormat="false" ht="12.8" hidden="false" customHeight="false" outlineLevel="0" collapsed="false">
      <c r="K83" s="106"/>
      <c r="W83" s="106"/>
      <c r="X83" s="103"/>
      <c r="Y83" s="106"/>
      <c r="Z83" s="106"/>
      <c r="AA83" s="106"/>
      <c r="AB83" s="106"/>
      <c r="AC83" s="106"/>
      <c r="AD83" s="106"/>
      <c r="AE83" s="106"/>
      <c r="AF83" s="106"/>
      <c r="AG83" s="106"/>
      <c r="AH83" s="106"/>
      <c r="AI83" s="106"/>
      <c r="AJ83" s="106"/>
      <c r="AK83" s="106"/>
      <c r="AL83" s="106"/>
      <c r="AM83" s="106"/>
      <c r="AN83" s="106"/>
      <c r="AO83" s="106"/>
      <c r="AP83" s="106"/>
      <c r="AQ83" s="106"/>
      <c r="AR83" s="106"/>
      <c r="AS83" s="106"/>
      <c r="AT83" s="106"/>
      <c r="AU83" s="106"/>
      <c r="AV83" s="106"/>
      <c r="AW83" s="106"/>
      <c r="AX83" s="106"/>
      <c r="AY83" s="106"/>
      <c r="AZ83" s="106"/>
      <c r="BA83" s="106"/>
    </row>
    <row r="84" customFormat="false" ht="12.8" hidden="false" customHeight="false" outlineLevel="0" collapsed="false">
      <c r="K84" s="106"/>
      <c r="W84" s="106"/>
      <c r="X84" s="103"/>
      <c r="Y84" s="106"/>
      <c r="Z84" s="106"/>
      <c r="AA84" s="106"/>
      <c r="AB84" s="106"/>
      <c r="AC84" s="106"/>
      <c r="AD84" s="106"/>
      <c r="AE84" s="106"/>
      <c r="AF84" s="106"/>
      <c r="AG84" s="106"/>
      <c r="AH84" s="106"/>
      <c r="AI84" s="106"/>
      <c r="AJ84" s="106"/>
      <c r="AK84" s="106"/>
      <c r="AL84" s="106"/>
      <c r="AM84" s="106"/>
      <c r="AN84" s="106"/>
      <c r="AO84" s="106"/>
      <c r="AP84" s="106"/>
      <c r="AQ84" s="106"/>
      <c r="AR84" s="106"/>
      <c r="AS84" s="106"/>
      <c r="AT84" s="106"/>
      <c r="AU84" s="106"/>
      <c r="AV84" s="106"/>
      <c r="AW84" s="106"/>
      <c r="AX84" s="106"/>
      <c r="AY84" s="106"/>
      <c r="AZ84" s="106"/>
      <c r="BA84" s="106"/>
    </row>
    <row r="85" customFormat="false" ht="12.8" hidden="false" customHeight="false" outlineLevel="0" collapsed="false">
      <c r="K85" s="106"/>
      <c r="W85" s="106"/>
      <c r="X85" s="103"/>
      <c r="Y85" s="106"/>
      <c r="Z85" s="106"/>
      <c r="AA85" s="106"/>
      <c r="AB85" s="106"/>
      <c r="AC85" s="106"/>
      <c r="AD85" s="106"/>
      <c r="AE85" s="106"/>
      <c r="AF85" s="106"/>
      <c r="AG85" s="106"/>
      <c r="AH85" s="106"/>
      <c r="AI85" s="106"/>
      <c r="AJ85" s="106"/>
      <c r="AK85" s="106"/>
      <c r="AL85" s="106"/>
      <c r="AM85" s="106"/>
      <c r="AN85" s="106"/>
      <c r="AO85" s="106"/>
      <c r="AP85" s="106"/>
      <c r="AQ85" s="106"/>
      <c r="AR85" s="106"/>
      <c r="AS85" s="106"/>
      <c r="AT85" s="106"/>
      <c r="AU85" s="106"/>
      <c r="AV85" s="106"/>
      <c r="AW85" s="106"/>
      <c r="AX85" s="106"/>
      <c r="AY85" s="106"/>
      <c r="AZ85" s="106"/>
      <c r="BA85" s="106"/>
    </row>
    <row r="86" customFormat="false" ht="12.8" hidden="false" customHeight="false" outlineLevel="0" collapsed="false">
      <c r="K86" s="106"/>
      <c r="W86" s="106"/>
      <c r="X86" s="103"/>
      <c r="Y86" s="106"/>
      <c r="Z86" s="106"/>
      <c r="AA86" s="106"/>
      <c r="AB86" s="106"/>
      <c r="AC86" s="106"/>
      <c r="AD86" s="106"/>
      <c r="AE86" s="106"/>
      <c r="AF86" s="106"/>
      <c r="AG86" s="106"/>
      <c r="AH86" s="106"/>
      <c r="AI86" s="106"/>
      <c r="AJ86" s="106"/>
      <c r="AK86" s="106"/>
      <c r="AL86" s="106"/>
      <c r="AM86" s="106"/>
      <c r="AN86" s="106"/>
      <c r="AO86" s="106"/>
      <c r="AP86" s="106"/>
      <c r="AQ86" s="106"/>
      <c r="AR86" s="106"/>
      <c r="AS86" s="106"/>
      <c r="AT86" s="106"/>
      <c r="AU86" s="106"/>
      <c r="AV86" s="106"/>
      <c r="AW86" s="106"/>
      <c r="AX86" s="106"/>
      <c r="AY86" s="106"/>
      <c r="AZ86" s="106"/>
      <c r="BA86" s="106"/>
    </row>
    <row r="87" customFormat="false" ht="12.8" hidden="false" customHeight="false" outlineLevel="0" collapsed="false">
      <c r="K87" s="106"/>
      <c r="W87" s="106"/>
      <c r="X87" s="103"/>
      <c r="Y87" s="106"/>
      <c r="Z87" s="106"/>
      <c r="AA87" s="106"/>
      <c r="AB87" s="106"/>
      <c r="AC87" s="106"/>
      <c r="AD87" s="106"/>
      <c r="AE87" s="106"/>
      <c r="AF87" s="106"/>
      <c r="AG87" s="106"/>
      <c r="AH87" s="106"/>
      <c r="AI87" s="106"/>
      <c r="AJ87" s="106"/>
      <c r="AK87" s="106"/>
      <c r="AL87" s="106"/>
      <c r="AM87" s="106"/>
      <c r="AN87" s="106"/>
      <c r="AO87" s="106"/>
      <c r="AP87" s="106"/>
      <c r="AQ87" s="106"/>
      <c r="AR87" s="106"/>
      <c r="AS87" s="106"/>
      <c r="AT87" s="106"/>
      <c r="AU87" s="106"/>
      <c r="AV87" s="106"/>
      <c r="AW87" s="106"/>
      <c r="AX87" s="106"/>
      <c r="AY87" s="106"/>
      <c r="AZ87" s="106"/>
      <c r="BA87" s="106"/>
    </row>
    <row r="88" customFormat="false" ht="12.8" hidden="false" customHeight="false" outlineLevel="0" collapsed="false">
      <c r="K88" s="106"/>
      <c r="W88" s="106"/>
      <c r="X88" s="103"/>
      <c r="Y88" s="106"/>
      <c r="Z88" s="106"/>
      <c r="AA88" s="106"/>
      <c r="AB88" s="106"/>
      <c r="AC88" s="106"/>
      <c r="AD88" s="106"/>
      <c r="AE88" s="106"/>
      <c r="AF88" s="106"/>
      <c r="AG88" s="106"/>
      <c r="AH88" s="106"/>
      <c r="AI88" s="106"/>
      <c r="AJ88" s="106"/>
      <c r="AK88" s="106"/>
      <c r="AL88" s="106"/>
      <c r="AM88" s="106"/>
      <c r="AN88" s="106"/>
      <c r="AO88" s="106"/>
      <c r="AP88" s="106"/>
      <c r="AQ88" s="106"/>
      <c r="AR88" s="106"/>
      <c r="AS88" s="106"/>
      <c r="AT88" s="106"/>
      <c r="AU88" s="106"/>
      <c r="AV88" s="106"/>
      <c r="AW88" s="106"/>
      <c r="AX88" s="106"/>
      <c r="AY88" s="106"/>
      <c r="AZ88" s="106"/>
      <c r="BA88" s="106"/>
    </row>
    <row r="89" customFormat="false" ht="12.8" hidden="false" customHeight="false" outlineLevel="0" collapsed="false">
      <c r="K89" s="106"/>
      <c r="W89" s="106"/>
      <c r="X89" s="103"/>
      <c r="Y89" s="106"/>
      <c r="Z89" s="106"/>
      <c r="AA89" s="106"/>
      <c r="AB89" s="106"/>
      <c r="AC89" s="106"/>
      <c r="AD89" s="106"/>
      <c r="AE89" s="106"/>
      <c r="AF89" s="106"/>
      <c r="AG89" s="106"/>
      <c r="AH89" s="106"/>
      <c r="AI89" s="106"/>
      <c r="AJ89" s="106"/>
      <c r="AK89" s="106"/>
      <c r="AL89" s="106"/>
      <c r="AM89" s="106"/>
      <c r="AN89" s="106"/>
      <c r="AO89" s="106"/>
      <c r="AP89" s="106"/>
      <c r="AQ89" s="106"/>
      <c r="AR89" s="106"/>
      <c r="AS89" s="106"/>
      <c r="AT89" s="106"/>
      <c r="AU89" s="106"/>
      <c r="AV89" s="106"/>
      <c r="AW89" s="106"/>
      <c r="AX89" s="106"/>
      <c r="AY89" s="106"/>
      <c r="AZ89" s="106"/>
      <c r="BA89" s="106"/>
    </row>
    <row r="90" customFormat="false" ht="12.8" hidden="false" customHeight="false" outlineLevel="0" collapsed="false">
      <c r="K90" s="106"/>
      <c r="W90" s="106"/>
      <c r="X90" s="103"/>
      <c r="Y90" s="106"/>
      <c r="Z90" s="106"/>
      <c r="AA90" s="106"/>
      <c r="AB90" s="106"/>
      <c r="AC90" s="106"/>
      <c r="AD90" s="106"/>
      <c r="AE90" s="106"/>
      <c r="AF90" s="106"/>
      <c r="AG90" s="106"/>
      <c r="AH90" s="106"/>
      <c r="AI90" s="106"/>
      <c r="AJ90" s="106"/>
      <c r="AK90" s="106"/>
      <c r="AL90" s="106"/>
      <c r="AM90" s="106"/>
      <c r="AN90" s="106"/>
      <c r="AO90" s="106"/>
      <c r="AP90" s="106"/>
      <c r="AQ90" s="106"/>
      <c r="AR90" s="106"/>
      <c r="AS90" s="106"/>
      <c r="AT90" s="106"/>
      <c r="AU90" s="106"/>
      <c r="AV90" s="106"/>
      <c r="AW90" s="106"/>
      <c r="AX90" s="106"/>
      <c r="AY90" s="106"/>
      <c r="AZ90" s="106"/>
      <c r="BA90" s="106"/>
    </row>
    <row r="91" customFormat="false" ht="12.8" hidden="false" customHeight="false" outlineLevel="0" collapsed="false">
      <c r="K91" s="106"/>
      <c r="W91" s="106"/>
      <c r="X91" s="103"/>
      <c r="Y91" s="106"/>
      <c r="Z91" s="106"/>
      <c r="AA91" s="106"/>
      <c r="AB91" s="106"/>
      <c r="AC91" s="106"/>
      <c r="AD91" s="106"/>
      <c r="AE91" s="106"/>
      <c r="AF91" s="106"/>
      <c r="AG91" s="106"/>
      <c r="AH91" s="106"/>
      <c r="AI91" s="106"/>
      <c r="AJ91" s="106"/>
      <c r="AK91" s="106"/>
      <c r="AL91" s="106"/>
      <c r="AM91" s="106"/>
      <c r="AN91" s="106"/>
      <c r="AO91" s="106"/>
      <c r="AP91" s="106"/>
      <c r="AQ91" s="106"/>
      <c r="AR91" s="106"/>
      <c r="AS91" s="106"/>
      <c r="AT91" s="106"/>
      <c r="AU91" s="106"/>
      <c r="AV91" s="106"/>
      <c r="AW91" s="106"/>
      <c r="AX91" s="106"/>
      <c r="AY91" s="106"/>
      <c r="AZ91" s="106"/>
      <c r="BA91" s="106"/>
    </row>
    <row r="92" customFormat="false" ht="12.8" hidden="false" customHeight="false" outlineLevel="0" collapsed="false">
      <c r="K92" s="106"/>
      <c r="W92" s="106"/>
      <c r="X92" s="103"/>
      <c r="Y92" s="106"/>
      <c r="Z92" s="106"/>
      <c r="AA92" s="106"/>
      <c r="AB92" s="106"/>
      <c r="AC92" s="106"/>
      <c r="AD92" s="106"/>
      <c r="AE92" s="106"/>
      <c r="AF92" s="106"/>
      <c r="AG92" s="106"/>
      <c r="AH92" s="106"/>
      <c r="AI92" s="106"/>
      <c r="AJ92" s="106"/>
      <c r="AK92" s="106"/>
      <c r="AL92" s="106"/>
      <c r="AM92" s="106"/>
      <c r="AN92" s="106"/>
      <c r="AO92" s="106"/>
      <c r="AP92" s="106"/>
      <c r="AQ92" s="106"/>
      <c r="AR92" s="106"/>
      <c r="AS92" s="106"/>
      <c r="AT92" s="106"/>
      <c r="AU92" s="106"/>
      <c r="AV92" s="106"/>
      <c r="AW92" s="106"/>
      <c r="AX92" s="106"/>
      <c r="AY92" s="106"/>
      <c r="AZ92" s="106"/>
      <c r="BA92" s="106"/>
    </row>
    <row r="93" customFormat="false" ht="12.8" hidden="false" customHeight="false" outlineLevel="0" collapsed="false">
      <c r="K93" s="106"/>
      <c r="W93" s="106"/>
      <c r="X93" s="103"/>
      <c r="Y93" s="106"/>
      <c r="Z93" s="106"/>
      <c r="AA93" s="106"/>
      <c r="AB93" s="106"/>
      <c r="AC93" s="106"/>
      <c r="AD93" s="106"/>
      <c r="AE93" s="106"/>
      <c r="AF93" s="106"/>
      <c r="AG93" s="106"/>
      <c r="AH93" s="106"/>
      <c r="AI93" s="106"/>
      <c r="AJ93" s="106"/>
      <c r="AK93" s="106"/>
      <c r="AL93" s="106"/>
      <c r="AM93" s="106"/>
      <c r="AN93" s="106"/>
      <c r="AO93" s="106"/>
      <c r="AP93" s="106"/>
      <c r="AQ93" s="106"/>
      <c r="AR93" s="106"/>
      <c r="AS93" s="106"/>
      <c r="AT93" s="106"/>
      <c r="AU93" s="106"/>
      <c r="AV93" s="106"/>
      <c r="AW93" s="106"/>
      <c r="AX93" s="106"/>
      <c r="AY93" s="106"/>
      <c r="AZ93" s="106"/>
      <c r="BA93" s="106"/>
    </row>
    <row r="94" customFormat="false" ht="12.8" hidden="false" customHeight="false" outlineLevel="0" collapsed="false">
      <c r="K94" s="106"/>
      <c r="W94" s="106"/>
      <c r="X94" s="103"/>
      <c r="Y94" s="106"/>
      <c r="Z94" s="106"/>
      <c r="AA94" s="106"/>
      <c r="AB94" s="106"/>
      <c r="AC94" s="106"/>
      <c r="AD94" s="106"/>
      <c r="AE94" s="106"/>
      <c r="AF94" s="106"/>
      <c r="AG94" s="106"/>
      <c r="AH94" s="106"/>
      <c r="AI94" s="106"/>
      <c r="AJ94" s="106"/>
      <c r="AK94" s="106"/>
      <c r="AL94" s="106"/>
      <c r="AM94" s="106"/>
      <c r="AN94" s="106"/>
      <c r="AO94" s="106"/>
      <c r="AP94" s="106"/>
      <c r="AQ94" s="106"/>
      <c r="AR94" s="106"/>
      <c r="AS94" s="106"/>
      <c r="AT94" s="106"/>
      <c r="AU94" s="106"/>
      <c r="AV94" s="106"/>
      <c r="AW94" s="106"/>
      <c r="AX94" s="106"/>
      <c r="AY94" s="106"/>
      <c r="AZ94" s="106"/>
      <c r="BA94" s="106"/>
    </row>
    <row r="95" customFormat="false" ht="12.8" hidden="false" customHeight="false" outlineLevel="0" collapsed="false">
      <c r="K95" s="106"/>
      <c r="W95" s="106"/>
      <c r="X95" s="103"/>
      <c r="Y95" s="106"/>
      <c r="Z95" s="106"/>
      <c r="AA95" s="106"/>
      <c r="AB95" s="106"/>
      <c r="AC95" s="106"/>
      <c r="AD95" s="106"/>
      <c r="AE95" s="106"/>
      <c r="AF95" s="106"/>
      <c r="AG95" s="106"/>
      <c r="AH95" s="106"/>
      <c r="AI95" s="106"/>
      <c r="AJ95" s="106"/>
      <c r="AK95" s="106"/>
      <c r="AL95" s="106"/>
      <c r="AM95" s="106"/>
      <c r="AN95" s="106"/>
      <c r="AO95" s="106"/>
      <c r="AP95" s="106"/>
      <c r="AQ95" s="106"/>
      <c r="AR95" s="106"/>
      <c r="AS95" s="106"/>
      <c r="AT95" s="106"/>
      <c r="AU95" s="106"/>
      <c r="AV95" s="106"/>
      <c r="AW95" s="106"/>
      <c r="AX95" s="106"/>
      <c r="AY95" s="106"/>
      <c r="AZ95" s="106"/>
      <c r="BA95" s="106"/>
    </row>
    <row r="96" customFormat="false" ht="12.8" hidden="false" customHeight="false" outlineLevel="0" collapsed="false">
      <c r="K96" s="106"/>
      <c r="W96" s="106"/>
      <c r="X96" s="103"/>
      <c r="Y96" s="106"/>
      <c r="Z96" s="106"/>
      <c r="AA96" s="106"/>
      <c r="AB96" s="106"/>
      <c r="AC96" s="106"/>
      <c r="AD96" s="106"/>
      <c r="AE96" s="106"/>
      <c r="AF96" s="106"/>
      <c r="AG96" s="106"/>
      <c r="AH96" s="106"/>
      <c r="AI96" s="106"/>
      <c r="AJ96" s="106"/>
      <c r="AK96" s="106"/>
      <c r="AL96" s="106"/>
      <c r="AM96" s="106"/>
      <c r="AN96" s="106"/>
      <c r="AO96" s="106"/>
      <c r="AP96" s="106"/>
      <c r="AQ96" s="106"/>
      <c r="AR96" s="106"/>
      <c r="AS96" s="106"/>
      <c r="AT96" s="106"/>
      <c r="AU96" s="106"/>
      <c r="AV96" s="106"/>
      <c r="AW96" s="106"/>
      <c r="AX96" s="106"/>
      <c r="AY96" s="106"/>
      <c r="AZ96" s="106"/>
      <c r="BA96" s="106"/>
    </row>
    <row r="97" customFormat="false" ht="12.8" hidden="false" customHeight="false" outlineLevel="0" collapsed="false">
      <c r="K97" s="106"/>
      <c r="W97" s="106"/>
      <c r="X97" s="103"/>
      <c r="Y97" s="106"/>
      <c r="Z97" s="106"/>
      <c r="AA97" s="106"/>
      <c r="AB97" s="106"/>
      <c r="AC97" s="106"/>
      <c r="AD97" s="106"/>
      <c r="AE97" s="106"/>
      <c r="AF97" s="106"/>
      <c r="AG97" s="106"/>
      <c r="AH97" s="106"/>
      <c r="AI97" s="106"/>
      <c r="AJ97" s="106"/>
      <c r="AK97" s="106"/>
      <c r="AL97" s="106"/>
      <c r="AM97" s="106"/>
      <c r="AN97" s="106"/>
      <c r="AO97" s="106"/>
      <c r="AP97" s="106"/>
      <c r="AQ97" s="106"/>
      <c r="AR97" s="106"/>
      <c r="AS97" s="106"/>
      <c r="AT97" s="106"/>
      <c r="AU97" s="106"/>
      <c r="AV97" s="106"/>
      <c r="AW97" s="106"/>
      <c r="AX97" s="106"/>
      <c r="AY97" s="106"/>
      <c r="AZ97" s="106"/>
      <c r="BA97" s="106"/>
    </row>
    <row r="98" customFormat="false" ht="12.8" hidden="false" customHeight="false" outlineLevel="0" collapsed="false">
      <c r="K98" s="106"/>
      <c r="W98" s="106"/>
      <c r="X98" s="103"/>
      <c r="Y98" s="106"/>
      <c r="Z98" s="106"/>
      <c r="AA98" s="106"/>
      <c r="AB98" s="106"/>
      <c r="AC98" s="106"/>
      <c r="AD98" s="106"/>
      <c r="AE98" s="106"/>
      <c r="AF98" s="106"/>
      <c r="AG98" s="106"/>
      <c r="AH98" s="106"/>
      <c r="AI98" s="106"/>
      <c r="AJ98" s="106"/>
      <c r="AK98" s="106"/>
      <c r="AL98" s="106"/>
      <c r="AM98" s="106"/>
      <c r="AN98" s="106"/>
      <c r="AO98" s="106"/>
      <c r="AP98" s="106"/>
      <c r="AQ98" s="106"/>
      <c r="AR98" s="106"/>
      <c r="AS98" s="106"/>
      <c r="AT98" s="106"/>
      <c r="AU98" s="106"/>
      <c r="AV98" s="106"/>
      <c r="AW98" s="106"/>
      <c r="AX98" s="106"/>
      <c r="AY98" s="106"/>
      <c r="AZ98" s="106"/>
      <c r="BA98" s="106"/>
    </row>
    <row r="99" customFormat="false" ht="12.8" hidden="false" customHeight="false" outlineLevel="0" collapsed="false">
      <c r="K99" s="106"/>
      <c r="W99" s="106"/>
      <c r="X99" s="103"/>
      <c r="Y99" s="106"/>
      <c r="Z99" s="106"/>
      <c r="AA99" s="106"/>
      <c r="AB99" s="106"/>
      <c r="AC99" s="106"/>
      <c r="AD99" s="106"/>
      <c r="AE99" s="106"/>
      <c r="AF99" s="106"/>
      <c r="AG99" s="106"/>
      <c r="AH99" s="106"/>
      <c r="AI99" s="106"/>
      <c r="AJ99" s="106"/>
      <c r="AK99" s="106"/>
      <c r="AL99" s="106"/>
      <c r="AM99" s="106"/>
      <c r="AN99" s="106"/>
      <c r="AO99" s="106"/>
      <c r="AP99" s="106"/>
      <c r="AQ99" s="106"/>
      <c r="AR99" s="106"/>
      <c r="AS99" s="106"/>
      <c r="AT99" s="106"/>
      <c r="AU99" s="106"/>
      <c r="AV99" s="106"/>
      <c r="AW99" s="106"/>
      <c r="AX99" s="106"/>
      <c r="AY99" s="106"/>
      <c r="AZ99" s="106"/>
      <c r="BA99" s="106"/>
    </row>
    <row r="100" customFormat="false" ht="12.8" hidden="false" customHeight="false" outlineLevel="0" collapsed="false">
      <c r="K100" s="106"/>
      <c r="W100" s="106"/>
      <c r="X100" s="103"/>
      <c r="Y100" s="106"/>
      <c r="Z100" s="106"/>
      <c r="AA100" s="106"/>
      <c r="AB100" s="106"/>
      <c r="AC100" s="106"/>
      <c r="AD100" s="106"/>
      <c r="AE100" s="106"/>
      <c r="AF100" s="106"/>
      <c r="AG100" s="106"/>
      <c r="AH100" s="106"/>
      <c r="AI100" s="106"/>
      <c r="AJ100" s="106"/>
      <c r="AK100" s="106"/>
      <c r="AL100" s="106"/>
      <c r="AM100" s="106"/>
      <c r="AN100" s="106"/>
      <c r="AO100" s="106"/>
      <c r="AP100" s="106"/>
      <c r="AQ100" s="106"/>
      <c r="AR100" s="106"/>
      <c r="AS100" s="106"/>
      <c r="AT100" s="106"/>
      <c r="AU100" s="106"/>
      <c r="AV100" s="106"/>
      <c r="AW100" s="106"/>
      <c r="AX100" s="106"/>
      <c r="AY100" s="106"/>
      <c r="AZ100" s="106"/>
      <c r="BA100" s="106"/>
    </row>
    <row r="101" customFormat="false" ht="12.8" hidden="false" customHeight="false" outlineLevel="0" collapsed="false">
      <c r="K101" s="106"/>
      <c r="W101" s="106"/>
      <c r="X101" s="103"/>
      <c r="Y101" s="106"/>
      <c r="Z101" s="106"/>
      <c r="AA101" s="106"/>
      <c r="AB101" s="106"/>
      <c r="AC101" s="106"/>
      <c r="AD101" s="106"/>
      <c r="AE101" s="106"/>
      <c r="AF101" s="106"/>
      <c r="AG101" s="106"/>
      <c r="AH101" s="106"/>
      <c r="AI101" s="106"/>
      <c r="AJ101" s="106"/>
      <c r="AK101" s="106"/>
      <c r="AL101" s="106"/>
      <c r="AM101" s="106"/>
      <c r="AN101" s="106"/>
      <c r="AO101" s="106"/>
      <c r="AP101" s="106"/>
      <c r="AQ101" s="106"/>
      <c r="AR101" s="106"/>
      <c r="AS101" s="106"/>
      <c r="AT101" s="106"/>
      <c r="AU101" s="106"/>
      <c r="AV101" s="106"/>
      <c r="AW101" s="106"/>
      <c r="AX101" s="106"/>
      <c r="AY101" s="106"/>
      <c r="AZ101" s="106"/>
      <c r="BA101" s="106"/>
    </row>
    <row r="102" customFormat="false" ht="12.8" hidden="false" customHeight="false" outlineLevel="0" collapsed="false">
      <c r="K102" s="106"/>
      <c r="W102" s="106"/>
      <c r="X102" s="103"/>
      <c r="Y102" s="106"/>
      <c r="Z102" s="106"/>
      <c r="AA102" s="106"/>
      <c r="AB102" s="106"/>
      <c r="AC102" s="106"/>
      <c r="AD102" s="106"/>
      <c r="AE102" s="106"/>
      <c r="AF102" s="106"/>
      <c r="AG102" s="106"/>
      <c r="AH102" s="106"/>
      <c r="AI102" s="106"/>
      <c r="AJ102" s="106"/>
      <c r="AK102" s="106"/>
      <c r="AL102" s="106"/>
      <c r="AM102" s="106"/>
      <c r="AN102" s="106"/>
      <c r="AO102" s="106"/>
      <c r="AP102" s="106"/>
      <c r="AQ102" s="106"/>
      <c r="AR102" s="106"/>
      <c r="AS102" s="106"/>
      <c r="AT102" s="106"/>
      <c r="AU102" s="106"/>
      <c r="AV102" s="106"/>
      <c r="AW102" s="106"/>
      <c r="AX102" s="106"/>
      <c r="AY102" s="106"/>
      <c r="AZ102" s="106"/>
      <c r="BA102" s="106"/>
    </row>
    <row r="103" customFormat="false" ht="12.8" hidden="false" customHeight="false" outlineLevel="0" collapsed="false">
      <c r="K103" s="106"/>
      <c r="W103" s="106"/>
      <c r="X103" s="103"/>
      <c r="Y103" s="106"/>
      <c r="Z103" s="106"/>
      <c r="AA103" s="106"/>
      <c r="AB103" s="106"/>
      <c r="AC103" s="106"/>
      <c r="AD103" s="106"/>
      <c r="AE103" s="106"/>
      <c r="AF103" s="106"/>
      <c r="AG103" s="106"/>
      <c r="AH103" s="106"/>
      <c r="AI103" s="106"/>
      <c r="AJ103" s="106"/>
      <c r="AK103" s="106"/>
      <c r="AL103" s="106"/>
      <c r="AM103" s="106"/>
      <c r="AN103" s="106"/>
      <c r="AO103" s="106"/>
      <c r="AP103" s="106"/>
      <c r="AQ103" s="106"/>
      <c r="AR103" s="106"/>
      <c r="AS103" s="106"/>
      <c r="AT103" s="106"/>
      <c r="AU103" s="106"/>
      <c r="AV103" s="106"/>
      <c r="AW103" s="106"/>
      <c r="AX103" s="106"/>
      <c r="AY103" s="106"/>
      <c r="AZ103" s="106"/>
      <c r="BA103" s="106"/>
    </row>
    <row r="104" customFormat="false" ht="12.8" hidden="false" customHeight="false" outlineLevel="0" collapsed="false">
      <c r="K104" s="106"/>
      <c r="W104" s="106"/>
      <c r="X104" s="103"/>
      <c r="Y104" s="106"/>
      <c r="Z104" s="106"/>
      <c r="AA104" s="106"/>
      <c r="AB104" s="106"/>
      <c r="AC104" s="106"/>
      <c r="AD104" s="106"/>
      <c r="AE104" s="106"/>
      <c r="AF104" s="106"/>
      <c r="AG104" s="106"/>
      <c r="AH104" s="106"/>
      <c r="AI104" s="106"/>
      <c r="AJ104" s="106"/>
      <c r="AK104" s="106"/>
      <c r="AL104" s="106"/>
      <c r="AM104" s="106"/>
      <c r="AN104" s="106"/>
      <c r="AO104" s="106"/>
      <c r="AP104" s="106"/>
      <c r="AQ104" s="106"/>
      <c r="AR104" s="106"/>
      <c r="AS104" s="106"/>
      <c r="AT104" s="106"/>
      <c r="AU104" s="106"/>
      <c r="AV104" s="106"/>
      <c r="AW104" s="106"/>
      <c r="AX104" s="106"/>
      <c r="AY104" s="106"/>
      <c r="AZ104" s="106"/>
      <c r="BA104" s="106"/>
    </row>
    <row r="105" customFormat="false" ht="12.8" hidden="false" customHeight="false" outlineLevel="0" collapsed="false">
      <c r="K105" s="106"/>
      <c r="W105" s="106"/>
      <c r="X105" s="103"/>
      <c r="Y105" s="106"/>
      <c r="Z105" s="106"/>
      <c r="AA105" s="106"/>
      <c r="AB105" s="106"/>
      <c r="AC105" s="106"/>
      <c r="AD105" s="106"/>
      <c r="AE105" s="106"/>
      <c r="AF105" s="106"/>
      <c r="AG105" s="106"/>
      <c r="AH105" s="106"/>
      <c r="AI105" s="106"/>
      <c r="AJ105" s="106"/>
      <c r="AK105" s="106"/>
      <c r="AL105" s="106"/>
      <c r="AM105" s="106"/>
      <c r="AN105" s="106"/>
      <c r="AO105" s="106"/>
      <c r="AP105" s="106"/>
      <c r="AQ105" s="106"/>
      <c r="AR105" s="106"/>
      <c r="AS105" s="106"/>
      <c r="AT105" s="106"/>
      <c r="AU105" s="106"/>
      <c r="AV105" s="106"/>
      <c r="AW105" s="106"/>
      <c r="AX105" s="106"/>
      <c r="AY105" s="106"/>
      <c r="AZ105" s="106"/>
      <c r="BA105" s="106"/>
    </row>
    <row r="106" customFormat="false" ht="12.8" hidden="false" customHeight="false" outlineLevel="0" collapsed="false">
      <c r="K106" s="106"/>
      <c r="W106" s="106"/>
      <c r="X106" s="103"/>
      <c r="Y106" s="106"/>
      <c r="Z106" s="106"/>
      <c r="AA106" s="106"/>
      <c r="AB106" s="106"/>
      <c r="AC106" s="106"/>
      <c r="AD106" s="106"/>
      <c r="AE106" s="106"/>
      <c r="AF106" s="106"/>
      <c r="AG106" s="106"/>
      <c r="AH106" s="106"/>
      <c r="AI106" s="106"/>
      <c r="AJ106" s="106"/>
      <c r="AK106" s="106"/>
      <c r="AL106" s="106"/>
      <c r="AM106" s="106"/>
      <c r="AN106" s="106"/>
      <c r="AO106" s="106"/>
      <c r="AP106" s="106"/>
      <c r="AQ106" s="106"/>
      <c r="AR106" s="106"/>
      <c r="AS106" s="106"/>
      <c r="AT106" s="106"/>
      <c r="AU106" s="106"/>
      <c r="AV106" s="106"/>
      <c r="AW106" s="106"/>
      <c r="AX106" s="106"/>
      <c r="AY106" s="106"/>
      <c r="AZ106" s="106"/>
      <c r="BA106" s="106"/>
    </row>
    <row r="107" customFormat="false" ht="12.8" hidden="false" customHeight="false" outlineLevel="0" collapsed="false">
      <c r="K107" s="106"/>
      <c r="W107" s="106"/>
      <c r="X107" s="103"/>
      <c r="Y107" s="106"/>
      <c r="Z107" s="106"/>
      <c r="AA107" s="106"/>
      <c r="AB107" s="106"/>
      <c r="AC107" s="106"/>
      <c r="AD107" s="106"/>
      <c r="AE107" s="106"/>
      <c r="AF107" s="106"/>
      <c r="AG107" s="106"/>
      <c r="AH107" s="106"/>
      <c r="AI107" s="106"/>
      <c r="AJ107" s="106"/>
      <c r="AK107" s="106"/>
      <c r="AL107" s="106"/>
      <c r="AM107" s="106"/>
      <c r="AN107" s="106"/>
      <c r="AO107" s="106"/>
      <c r="AP107" s="106"/>
      <c r="AQ107" s="106"/>
      <c r="AR107" s="106"/>
      <c r="AS107" s="106"/>
      <c r="AT107" s="106"/>
      <c r="AU107" s="106"/>
      <c r="AV107" s="106"/>
      <c r="AW107" s="106"/>
      <c r="AX107" s="106"/>
      <c r="AY107" s="106"/>
      <c r="AZ107" s="106"/>
      <c r="BA107" s="106"/>
    </row>
    <row r="108" customFormat="false" ht="12.8" hidden="false" customHeight="false" outlineLevel="0" collapsed="false">
      <c r="K108" s="106"/>
      <c r="W108" s="106"/>
      <c r="X108" s="103"/>
      <c r="Y108" s="106"/>
      <c r="Z108" s="106"/>
      <c r="AA108" s="106"/>
      <c r="AB108" s="106"/>
      <c r="AC108" s="106"/>
      <c r="AD108" s="106"/>
      <c r="AE108" s="106"/>
      <c r="AF108" s="106"/>
      <c r="AG108" s="106"/>
      <c r="AH108" s="106"/>
      <c r="AI108" s="106"/>
      <c r="AJ108" s="106"/>
      <c r="AK108" s="106"/>
      <c r="AL108" s="106"/>
      <c r="AM108" s="106"/>
      <c r="AN108" s="106"/>
      <c r="AO108" s="106"/>
      <c r="AP108" s="106"/>
      <c r="AQ108" s="106"/>
      <c r="AR108" s="106"/>
      <c r="AS108" s="106"/>
      <c r="AT108" s="106"/>
      <c r="AU108" s="106"/>
      <c r="AV108" s="106"/>
      <c r="AW108" s="106"/>
      <c r="AX108" s="106"/>
      <c r="AY108" s="106"/>
      <c r="AZ108" s="106"/>
      <c r="BA108" s="106"/>
    </row>
    <row r="109" customFormat="false" ht="12.8" hidden="false" customHeight="false" outlineLevel="0" collapsed="false">
      <c r="K109" s="106"/>
      <c r="W109" s="106"/>
      <c r="X109" s="103"/>
      <c r="Y109" s="106"/>
      <c r="Z109" s="106"/>
      <c r="AA109" s="106"/>
      <c r="AB109" s="106"/>
      <c r="AC109" s="106"/>
      <c r="AD109" s="106"/>
      <c r="AE109" s="106"/>
      <c r="AF109" s="106"/>
      <c r="AG109" s="106"/>
      <c r="AH109" s="106"/>
      <c r="AI109" s="106"/>
      <c r="AJ109" s="106"/>
      <c r="AK109" s="106"/>
      <c r="AL109" s="106"/>
      <c r="AM109" s="106"/>
      <c r="AN109" s="106"/>
      <c r="AO109" s="106"/>
      <c r="AP109" s="106"/>
      <c r="AQ109" s="106"/>
      <c r="AR109" s="106"/>
      <c r="AS109" s="106"/>
      <c r="AT109" s="106"/>
      <c r="AU109" s="106"/>
      <c r="AV109" s="106"/>
      <c r="AW109" s="106"/>
      <c r="AX109" s="106"/>
      <c r="AY109" s="106"/>
      <c r="AZ109" s="106"/>
      <c r="BA109" s="106"/>
    </row>
    <row r="110" customFormat="false" ht="12.8" hidden="false" customHeight="false" outlineLevel="0" collapsed="false">
      <c r="K110" s="106"/>
      <c r="W110" s="106"/>
      <c r="X110" s="103"/>
      <c r="Y110" s="106"/>
      <c r="Z110" s="106"/>
      <c r="AA110" s="106"/>
      <c r="AB110" s="106"/>
      <c r="AC110" s="106"/>
      <c r="AD110" s="106"/>
      <c r="AE110" s="106"/>
      <c r="AF110" s="106"/>
      <c r="AG110" s="106"/>
      <c r="AH110" s="106"/>
      <c r="AI110" s="106"/>
      <c r="AJ110" s="106"/>
      <c r="AK110" s="106"/>
      <c r="AL110" s="106"/>
      <c r="AM110" s="106"/>
      <c r="AN110" s="106"/>
      <c r="AO110" s="106"/>
      <c r="AP110" s="106"/>
      <c r="AQ110" s="106"/>
      <c r="AR110" s="106"/>
      <c r="AS110" s="106"/>
      <c r="AT110" s="106"/>
      <c r="AU110" s="106"/>
      <c r="AV110" s="106"/>
      <c r="AW110" s="106"/>
      <c r="AX110" s="106"/>
      <c r="AY110" s="106"/>
      <c r="AZ110" s="106"/>
      <c r="BA110" s="106"/>
    </row>
    <row r="111" customFormat="false" ht="12.8" hidden="false" customHeight="false" outlineLevel="0" collapsed="false">
      <c r="K111" s="106"/>
      <c r="W111" s="106"/>
      <c r="X111" s="103"/>
      <c r="Y111" s="106"/>
      <c r="Z111" s="106"/>
      <c r="AA111" s="106"/>
      <c r="AB111" s="106"/>
      <c r="AC111" s="106"/>
      <c r="AD111" s="106"/>
      <c r="AE111" s="106"/>
      <c r="AF111" s="106"/>
      <c r="AG111" s="106"/>
      <c r="AH111" s="106"/>
      <c r="AI111" s="106"/>
      <c r="AJ111" s="106"/>
      <c r="AK111" s="106"/>
      <c r="AL111" s="106"/>
      <c r="AM111" s="106"/>
      <c r="AN111" s="106"/>
      <c r="AO111" s="106"/>
      <c r="AP111" s="106"/>
      <c r="AQ111" s="106"/>
      <c r="AR111" s="106"/>
      <c r="AS111" s="106"/>
      <c r="AT111" s="106"/>
      <c r="AU111" s="106"/>
      <c r="AV111" s="106"/>
      <c r="AW111" s="106"/>
      <c r="AX111" s="106"/>
      <c r="AY111" s="106"/>
      <c r="AZ111" s="106"/>
      <c r="BA111" s="106"/>
    </row>
    <row r="112" customFormat="false" ht="12.8" hidden="false" customHeight="false" outlineLevel="0" collapsed="false">
      <c r="K112" s="106"/>
      <c r="W112" s="106"/>
      <c r="X112" s="103"/>
      <c r="Y112" s="106"/>
      <c r="Z112" s="106"/>
      <c r="AA112" s="106"/>
      <c r="AB112" s="106"/>
      <c r="AC112" s="106"/>
      <c r="AD112" s="106"/>
      <c r="AE112" s="106"/>
      <c r="AF112" s="106"/>
      <c r="AG112" s="106"/>
      <c r="AH112" s="106"/>
      <c r="AI112" s="106"/>
      <c r="AJ112" s="106"/>
      <c r="AK112" s="106"/>
      <c r="AL112" s="106"/>
      <c r="AM112" s="106"/>
      <c r="AN112" s="106"/>
      <c r="AO112" s="106"/>
      <c r="AP112" s="106"/>
      <c r="AQ112" s="106"/>
      <c r="AR112" s="106"/>
      <c r="AS112" s="106"/>
      <c r="AT112" s="106"/>
      <c r="AU112" s="106"/>
      <c r="AV112" s="106"/>
      <c r="AW112" s="106"/>
      <c r="AX112" s="106"/>
      <c r="AY112" s="106"/>
      <c r="AZ112" s="106"/>
      <c r="BA112" s="106"/>
    </row>
    <row r="113" customFormat="false" ht="12.8" hidden="false" customHeight="false" outlineLevel="0" collapsed="false">
      <c r="K113" s="106"/>
      <c r="W113" s="106"/>
      <c r="X113" s="103"/>
      <c r="Y113" s="106"/>
      <c r="Z113" s="106"/>
      <c r="AA113" s="106"/>
      <c r="AB113" s="106"/>
      <c r="AC113" s="106"/>
      <c r="AD113" s="106"/>
      <c r="AE113" s="106"/>
      <c r="AF113" s="106"/>
      <c r="AG113" s="106"/>
      <c r="AH113" s="106"/>
      <c r="AI113" s="106"/>
      <c r="AJ113" s="106"/>
      <c r="AK113" s="106"/>
      <c r="AL113" s="106"/>
      <c r="AM113" s="106"/>
      <c r="AN113" s="106"/>
      <c r="AO113" s="106"/>
      <c r="AP113" s="106"/>
      <c r="AQ113" s="106"/>
      <c r="AR113" s="106"/>
      <c r="AS113" s="106"/>
      <c r="AT113" s="106"/>
      <c r="AU113" s="106"/>
      <c r="AV113" s="106"/>
      <c r="AW113" s="106"/>
      <c r="AX113" s="106"/>
      <c r="AY113" s="106"/>
      <c r="AZ113" s="106"/>
      <c r="BA113" s="106"/>
    </row>
    <row r="114" customFormat="false" ht="12.8" hidden="false" customHeight="false" outlineLevel="0" collapsed="false">
      <c r="K114" s="106"/>
      <c r="W114" s="106"/>
      <c r="X114" s="103"/>
      <c r="Y114" s="106"/>
      <c r="Z114" s="106"/>
      <c r="AA114" s="106"/>
      <c r="AB114" s="106"/>
      <c r="AC114" s="106"/>
      <c r="AD114" s="106"/>
      <c r="AE114" s="106"/>
      <c r="AF114" s="106"/>
      <c r="AG114" s="106"/>
      <c r="AH114" s="106"/>
      <c r="AI114" s="106"/>
      <c r="AJ114" s="106"/>
      <c r="AK114" s="106"/>
      <c r="AL114" s="106"/>
      <c r="AM114" s="106"/>
      <c r="AN114" s="106"/>
      <c r="AO114" s="106"/>
      <c r="AP114" s="106"/>
      <c r="AQ114" s="106"/>
      <c r="AR114" s="106"/>
      <c r="AS114" s="106"/>
      <c r="AT114" s="106"/>
      <c r="AU114" s="106"/>
      <c r="AV114" s="106"/>
      <c r="AW114" s="106"/>
      <c r="AX114" s="106"/>
      <c r="AY114" s="106"/>
      <c r="AZ114" s="106"/>
      <c r="BA114" s="106"/>
    </row>
    <row r="115" customFormat="false" ht="12.8" hidden="false" customHeight="false" outlineLevel="0" collapsed="false">
      <c r="K115" s="106"/>
      <c r="W115" s="106"/>
      <c r="X115" s="103"/>
      <c r="Y115" s="106"/>
      <c r="Z115" s="106"/>
      <c r="AA115" s="106"/>
      <c r="AB115" s="106"/>
      <c r="AC115" s="106"/>
      <c r="AD115" s="106"/>
      <c r="AE115" s="106"/>
      <c r="AF115" s="106"/>
      <c r="AG115" s="106"/>
      <c r="AH115" s="106"/>
      <c r="AI115" s="106"/>
      <c r="AJ115" s="106"/>
      <c r="AK115" s="106"/>
      <c r="AL115" s="106"/>
      <c r="AM115" s="106"/>
      <c r="AN115" s="106"/>
      <c r="AO115" s="106"/>
      <c r="AP115" s="106"/>
      <c r="AQ115" s="106"/>
      <c r="AR115" s="106"/>
      <c r="AS115" s="106"/>
      <c r="AT115" s="106"/>
      <c r="AU115" s="106"/>
      <c r="AV115" s="106"/>
      <c r="AW115" s="106"/>
      <c r="AX115" s="106"/>
      <c r="AY115" s="106"/>
      <c r="AZ115" s="106"/>
      <c r="BA115" s="106"/>
    </row>
    <row r="116" customFormat="false" ht="12.8" hidden="false" customHeight="false" outlineLevel="0" collapsed="false">
      <c r="K116" s="106"/>
      <c r="W116" s="106"/>
      <c r="X116" s="103"/>
      <c r="Y116" s="106"/>
      <c r="Z116" s="106"/>
      <c r="AA116" s="106"/>
      <c r="AB116" s="106"/>
      <c r="AC116" s="106"/>
      <c r="AD116" s="106"/>
      <c r="AE116" s="106"/>
      <c r="AF116" s="106"/>
      <c r="AG116" s="106"/>
      <c r="AH116" s="106"/>
      <c r="AI116" s="106"/>
      <c r="AJ116" s="106"/>
      <c r="AK116" s="106"/>
      <c r="AL116" s="106"/>
      <c r="AM116" s="106"/>
      <c r="AN116" s="106"/>
      <c r="AO116" s="106"/>
      <c r="AP116" s="106"/>
      <c r="AQ116" s="106"/>
      <c r="AR116" s="106"/>
      <c r="AS116" s="106"/>
      <c r="AT116" s="106"/>
      <c r="AU116" s="106"/>
      <c r="AV116" s="106"/>
      <c r="AW116" s="106"/>
      <c r="AX116" s="106"/>
      <c r="AY116" s="106"/>
      <c r="AZ116" s="106"/>
      <c r="BA116" s="106"/>
    </row>
    <row r="117" customFormat="false" ht="12.8" hidden="false" customHeight="false" outlineLevel="0" collapsed="false">
      <c r="K117" s="106"/>
      <c r="W117" s="106"/>
      <c r="X117" s="103"/>
      <c r="Y117" s="106"/>
      <c r="Z117" s="106"/>
      <c r="AA117" s="106"/>
      <c r="AB117" s="106"/>
      <c r="AC117" s="106"/>
      <c r="AD117" s="106"/>
      <c r="AE117" s="106"/>
      <c r="AF117" s="106"/>
      <c r="AG117" s="106"/>
      <c r="AH117" s="106"/>
      <c r="AI117" s="106"/>
      <c r="AJ117" s="106"/>
      <c r="AK117" s="106"/>
      <c r="AL117" s="106"/>
      <c r="AM117" s="106"/>
      <c r="AN117" s="106"/>
      <c r="AO117" s="106"/>
      <c r="AP117" s="106"/>
      <c r="AQ117" s="106"/>
      <c r="AR117" s="106"/>
      <c r="AS117" s="106"/>
      <c r="AT117" s="106"/>
      <c r="AU117" s="106"/>
      <c r="AV117" s="106"/>
      <c r="AW117" s="106"/>
      <c r="AX117" s="106"/>
      <c r="AY117" s="106"/>
      <c r="AZ117" s="106"/>
      <c r="BA117" s="106"/>
    </row>
    <row r="118" customFormat="false" ht="12.8" hidden="false" customHeight="false" outlineLevel="0" collapsed="false">
      <c r="K118" s="106"/>
      <c r="W118" s="106"/>
      <c r="X118" s="103"/>
      <c r="Y118" s="106"/>
      <c r="Z118" s="106"/>
      <c r="AA118" s="106"/>
      <c r="AB118" s="106"/>
      <c r="AC118" s="106"/>
      <c r="AD118" s="106"/>
      <c r="AE118" s="106"/>
      <c r="AF118" s="106"/>
      <c r="AG118" s="106"/>
      <c r="AH118" s="106"/>
      <c r="AI118" s="106"/>
      <c r="AJ118" s="106"/>
      <c r="AK118" s="106"/>
      <c r="AL118" s="106"/>
      <c r="AM118" s="106"/>
      <c r="AN118" s="106"/>
      <c r="AO118" s="106"/>
      <c r="AP118" s="106"/>
      <c r="AQ118" s="106"/>
      <c r="AR118" s="106"/>
      <c r="AS118" s="106"/>
      <c r="AT118" s="106"/>
      <c r="AU118" s="106"/>
      <c r="AV118" s="106"/>
      <c r="AW118" s="106"/>
      <c r="AX118" s="106"/>
      <c r="AY118" s="106"/>
      <c r="AZ118" s="106"/>
      <c r="BA118" s="106"/>
    </row>
    <row r="119" customFormat="false" ht="12.8" hidden="false" customHeight="false" outlineLevel="0" collapsed="false">
      <c r="K119" s="106"/>
      <c r="W119" s="106"/>
      <c r="X119" s="103"/>
      <c r="Y119" s="106"/>
      <c r="Z119" s="106"/>
      <c r="AA119" s="106"/>
      <c r="AB119" s="106"/>
      <c r="AC119" s="106"/>
      <c r="AD119" s="106"/>
      <c r="AE119" s="106"/>
      <c r="AF119" s="106"/>
      <c r="AG119" s="106"/>
      <c r="AH119" s="106"/>
      <c r="AI119" s="106"/>
      <c r="AJ119" s="106"/>
      <c r="AK119" s="106"/>
      <c r="AL119" s="106"/>
      <c r="AM119" s="106"/>
      <c r="AN119" s="106"/>
      <c r="AO119" s="106"/>
      <c r="AP119" s="106"/>
      <c r="AQ119" s="106"/>
      <c r="AR119" s="106"/>
      <c r="AS119" s="106"/>
      <c r="AT119" s="106"/>
      <c r="AU119" s="106"/>
      <c r="AV119" s="106"/>
      <c r="AW119" s="106"/>
      <c r="AX119" s="106"/>
      <c r="AY119" s="106"/>
      <c r="AZ119" s="106"/>
      <c r="BA119" s="106"/>
    </row>
    <row r="120" customFormat="false" ht="12.8" hidden="false" customHeight="false" outlineLevel="0" collapsed="false">
      <c r="K120" s="106"/>
      <c r="W120" s="106"/>
      <c r="X120" s="103"/>
      <c r="Y120" s="106"/>
      <c r="Z120" s="106"/>
      <c r="AA120" s="106"/>
      <c r="AB120" s="106"/>
      <c r="AC120" s="106"/>
      <c r="AD120" s="106"/>
      <c r="AE120" s="106"/>
      <c r="AF120" s="106"/>
      <c r="AG120" s="106"/>
      <c r="AH120" s="106"/>
      <c r="AI120" s="106"/>
      <c r="AJ120" s="106"/>
      <c r="AK120" s="106"/>
      <c r="AL120" s="106"/>
      <c r="AM120" s="106"/>
      <c r="AN120" s="106"/>
      <c r="AO120" s="106"/>
      <c r="AP120" s="106"/>
      <c r="AQ120" s="106"/>
      <c r="AR120" s="106"/>
      <c r="AS120" s="106"/>
      <c r="AT120" s="106"/>
      <c r="AU120" s="106"/>
      <c r="AV120" s="106"/>
      <c r="AW120" s="106"/>
      <c r="AX120" s="106"/>
      <c r="AY120" s="106"/>
      <c r="AZ120" s="106"/>
      <c r="BA120" s="106"/>
    </row>
    <row r="121" customFormat="false" ht="12.8" hidden="false" customHeight="false" outlineLevel="0" collapsed="false">
      <c r="K121" s="106"/>
      <c r="W121" s="106"/>
      <c r="X121" s="103"/>
      <c r="Y121" s="106"/>
      <c r="Z121" s="106"/>
      <c r="AA121" s="106"/>
      <c r="AB121" s="106"/>
      <c r="AC121" s="106"/>
      <c r="AD121" s="106"/>
      <c r="AE121" s="106"/>
      <c r="AF121" s="106"/>
      <c r="AG121" s="106"/>
      <c r="AH121" s="106"/>
      <c r="AI121" s="106"/>
      <c r="AJ121" s="106"/>
      <c r="AK121" s="106"/>
      <c r="AL121" s="106"/>
      <c r="AM121" s="106"/>
      <c r="AN121" s="106"/>
      <c r="AO121" s="106"/>
      <c r="AP121" s="106"/>
      <c r="AQ121" s="106"/>
      <c r="AR121" s="106"/>
      <c r="AS121" s="106"/>
      <c r="AT121" s="106"/>
      <c r="AU121" s="106"/>
      <c r="AV121" s="106"/>
      <c r="AW121" s="106"/>
      <c r="AX121" s="106"/>
      <c r="AY121" s="106"/>
      <c r="AZ121" s="106"/>
      <c r="BA121" s="106"/>
    </row>
    <row r="122" customFormat="false" ht="12.8" hidden="false" customHeight="false" outlineLevel="0" collapsed="false">
      <c r="K122" s="106"/>
      <c r="W122" s="106"/>
      <c r="X122" s="103"/>
      <c r="Y122" s="106"/>
      <c r="Z122" s="106"/>
      <c r="AA122" s="106"/>
      <c r="AB122" s="106"/>
      <c r="AC122" s="106"/>
      <c r="AD122" s="106"/>
      <c r="AE122" s="106"/>
      <c r="AF122" s="106"/>
      <c r="AG122" s="106"/>
      <c r="AH122" s="106"/>
      <c r="AI122" s="106"/>
      <c r="AJ122" s="106"/>
      <c r="AK122" s="106"/>
      <c r="AL122" s="106"/>
      <c r="AM122" s="106"/>
      <c r="AN122" s="106"/>
      <c r="AO122" s="106"/>
      <c r="AP122" s="106"/>
      <c r="AQ122" s="106"/>
      <c r="AR122" s="106"/>
      <c r="AS122" s="106"/>
      <c r="AT122" s="106"/>
      <c r="AU122" s="106"/>
      <c r="AV122" s="106"/>
      <c r="AW122" s="106"/>
      <c r="AX122" s="106"/>
      <c r="AY122" s="106"/>
      <c r="AZ122" s="106"/>
      <c r="BA122" s="106"/>
    </row>
    <row r="123" customFormat="false" ht="12.8" hidden="false" customHeight="false" outlineLevel="0" collapsed="false">
      <c r="K123" s="106"/>
      <c r="W123" s="106"/>
      <c r="X123" s="103"/>
      <c r="Y123" s="106"/>
      <c r="Z123" s="106"/>
      <c r="AA123" s="106"/>
      <c r="AB123" s="106"/>
      <c r="AC123" s="106"/>
      <c r="AD123" s="106"/>
      <c r="AE123" s="106"/>
      <c r="AF123" s="106"/>
      <c r="AG123" s="106"/>
      <c r="AH123" s="106"/>
      <c r="AI123" s="106"/>
      <c r="AJ123" s="106"/>
      <c r="AK123" s="106"/>
      <c r="AL123" s="106"/>
      <c r="AM123" s="106"/>
      <c r="AN123" s="106"/>
      <c r="AO123" s="106"/>
      <c r="AP123" s="106"/>
      <c r="AQ123" s="106"/>
      <c r="AR123" s="106"/>
      <c r="AS123" s="106"/>
      <c r="AT123" s="106"/>
      <c r="AU123" s="106"/>
      <c r="AV123" s="106"/>
      <c r="AW123" s="106"/>
      <c r="AX123" s="106"/>
      <c r="AY123" s="106"/>
      <c r="AZ123" s="106"/>
      <c r="BA123" s="106"/>
    </row>
    <row r="124" customFormat="false" ht="12.8" hidden="false" customHeight="false" outlineLevel="0" collapsed="false">
      <c r="K124" s="106"/>
      <c r="W124" s="106"/>
      <c r="X124" s="103"/>
      <c r="Y124" s="106"/>
      <c r="Z124" s="106"/>
      <c r="AA124" s="106"/>
      <c r="AB124" s="106"/>
      <c r="AC124" s="106"/>
      <c r="AD124" s="106"/>
      <c r="AE124" s="106"/>
      <c r="AF124" s="106"/>
      <c r="AG124" s="106"/>
      <c r="AH124" s="106"/>
      <c r="AI124" s="106"/>
      <c r="AJ124" s="106"/>
      <c r="AK124" s="106"/>
      <c r="AL124" s="106"/>
      <c r="AM124" s="106"/>
      <c r="AN124" s="106"/>
      <c r="AO124" s="106"/>
      <c r="AP124" s="106"/>
      <c r="AQ124" s="106"/>
      <c r="AR124" s="106"/>
      <c r="AS124" s="106"/>
      <c r="AT124" s="106"/>
      <c r="AU124" s="106"/>
      <c r="AV124" s="106"/>
      <c r="AW124" s="106"/>
      <c r="AX124" s="106"/>
      <c r="AY124" s="106"/>
      <c r="AZ124" s="106"/>
      <c r="BA124" s="106"/>
    </row>
    <row r="125" customFormat="false" ht="12.8" hidden="false" customHeight="false" outlineLevel="0" collapsed="false">
      <c r="K125" s="106"/>
      <c r="W125" s="106"/>
      <c r="X125" s="103"/>
      <c r="Y125" s="106"/>
      <c r="Z125" s="106"/>
      <c r="AA125" s="106"/>
      <c r="AB125" s="106"/>
      <c r="AC125" s="106"/>
      <c r="AD125" s="106"/>
      <c r="AE125" s="106"/>
      <c r="AF125" s="106"/>
      <c r="AG125" s="106"/>
      <c r="AH125" s="106"/>
      <c r="AI125" s="106"/>
      <c r="AJ125" s="106"/>
      <c r="AK125" s="106"/>
      <c r="AL125" s="106"/>
      <c r="AM125" s="106"/>
      <c r="AN125" s="106"/>
      <c r="AO125" s="106"/>
      <c r="AP125" s="106"/>
      <c r="AQ125" s="106"/>
      <c r="AR125" s="106"/>
      <c r="AS125" s="106"/>
      <c r="AT125" s="106"/>
      <c r="AU125" s="106"/>
      <c r="AV125" s="106"/>
      <c r="AW125" s="106"/>
      <c r="AX125" s="106"/>
      <c r="AY125" s="106"/>
      <c r="AZ125" s="106"/>
      <c r="BA125" s="106"/>
    </row>
    <row r="126" customFormat="false" ht="12.8" hidden="false" customHeight="false" outlineLevel="0" collapsed="false">
      <c r="K126" s="106"/>
      <c r="W126" s="106"/>
      <c r="X126" s="103"/>
      <c r="Y126" s="106"/>
      <c r="Z126" s="106"/>
      <c r="AA126" s="106"/>
      <c r="AB126" s="106"/>
      <c r="AC126" s="106"/>
      <c r="AD126" s="106"/>
      <c r="AE126" s="106"/>
      <c r="AF126" s="106"/>
      <c r="AG126" s="106"/>
      <c r="AH126" s="106"/>
      <c r="AI126" s="106"/>
      <c r="AJ126" s="106"/>
      <c r="AK126" s="106"/>
      <c r="AL126" s="106"/>
      <c r="AM126" s="106"/>
      <c r="AN126" s="106"/>
      <c r="AO126" s="106"/>
      <c r="AP126" s="106"/>
      <c r="AQ126" s="106"/>
      <c r="AR126" s="106"/>
      <c r="AS126" s="106"/>
      <c r="AT126" s="106"/>
      <c r="AU126" s="106"/>
      <c r="AV126" s="106"/>
      <c r="AW126" s="106"/>
      <c r="AX126" s="106"/>
      <c r="AY126" s="106"/>
      <c r="AZ126" s="106"/>
      <c r="BA126" s="106"/>
    </row>
    <row r="127" customFormat="false" ht="12.8" hidden="false" customHeight="false" outlineLevel="0" collapsed="false">
      <c r="K127" s="106"/>
      <c r="W127" s="106"/>
      <c r="X127" s="103"/>
      <c r="Y127" s="106"/>
      <c r="Z127" s="106"/>
      <c r="AA127" s="106"/>
      <c r="AB127" s="106"/>
      <c r="AC127" s="106"/>
      <c r="AD127" s="106"/>
      <c r="AE127" s="106"/>
      <c r="AF127" s="106"/>
      <c r="AG127" s="106"/>
      <c r="AH127" s="106"/>
      <c r="AI127" s="106"/>
      <c r="AJ127" s="106"/>
      <c r="AK127" s="106"/>
      <c r="AL127" s="106"/>
      <c r="AM127" s="106"/>
      <c r="AN127" s="106"/>
      <c r="AO127" s="106"/>
      <c r="AP127" s="106"/>
      <c r="AQ127" s="106"/>
      <c r="AR127" s="106"/>
      <c r="AS127" s="106"/>
      <c r="AT127" s="106"/>
      <c r="AU127" s="106"/>
      <c r="AV127" s="106"/>
      <c r="AW127" s="106"/>
      <c r="AX127" s="106"/>
      <c r="AY127" s="106"/>
      <c r="AZ127" s="106"/>
      <c r="BA127" s="106"/>
    </row>
    <row r="128" customFormat="false" ht="12.8" hidden="false" customHeight="false" outlineLevel="0" collapsed="false">
      <c r="K128" s="106"/>
      <c r="W128" s="106"/>
      <c r="X128" s="103"/>
      <c r="Y128" s="106"/>
      <c r="Z128" s="106"/>
      <c r="AA128" s="106"/>
      <c r="AB128" s="106"/>
      <c r="AC128" s="106"/>
      <c r="AD128" s="106"/>
      <c r="AE128" s="106"/>
      <c r="AF128" s="106"/>
      <c r="AG128" s="106"/>
      <c r="AH128" s="106"/>
      <c r="AI128" s="106"/>
      <c r="AJ128" s="106"/>
      <c r="AK128" s="106"/>
      <c r="AL128" s="106"/>
      <c r="AM128" s="106"/>
      <c r="AN128" s="106"/>
      <c r="AO128" s="106"/>
      <c r="AP128" s="106"/>
      <c r="AQ128" s="106"/>
      <c r="AR128" s="106"/>
      <c r="AS128" s="106"/>
      <c r="AT128" s="106"/>
      <c r="AU128" s="106"/>
      <c r="AV128" s="106"/>
      <c r="AW128" s="106"/>
      <c r="AX128" s="106"/>
      <c r="AY128" s="106"/>
      <c r="AZ128" s="106"/>
      <c r="BA128" s="106"/>
    </row>
    <row r="129" customFormat="false" ht="12.8" hidden="false" customHeight="false" outlineLevel="0" collapsed="false">
      <c r="K129" s="106"/>
      <c r="W129" s="106"/>
      <c r="X129" s="103"/>
      <c r="Y129" s="106"/>
      <c r="Z129" s="106"/>
      <c r="AA129" s="106"/>
      <c r="AB129" s="106"/>
      <c r="AC129" s="106"/>
      <c r="AD129" s="106"/>
      <c r="AE129" s="106"/>
      <c r="AF129" s="106"/>
      <c r="AG129" s="106"/>
      <c r="AH129" s="106"/>
      <c r="AI129" s="106"/>
      <c r="AJ129" s="106"/>
      <c r="AK129" s="106"/>
      <c r="AL129" s="106"/>
      <c r="AM129" s="106"/>
      <c r="AN129" s="106"/>
      <c r="AO129" s="106"/>
      <c r="AP129" s="106"/>
      <c r="AQ129" s="106"/>
      <c r="AR129" s="106"/>
      <c r="AS129" s="106"/>
      <c r="AT129" s="106"/>
      <c r="AU129" s="106"/>
      <c r="AV129" s="106"/>
      <c r="AW129" s="106"/>
      <c r="AX129" s="106"/>
      <c r="AY129" s="106"/>
      <c r="AZ129" s="106"/>
      <c r="BA129" s="106"/>
    </row>
    <row r="130" customFormat="false" ht="12.8" hidden="false" customHeight="false" outlineLevel="0" collapsed="false">
      <c r="K130" s="106"/>
      <c r="W130" s="106"/>
      <c r="X130" s="103"/>
      <c r="Y130" s="106"/>
      <c r="Z130" s="106"/>
      <c r="AA130" s="106"/>
      <c r="AB130" s="106"/>
      <c r="AC130" s="106"/>
      <c r="AD130" s="106"/>
      <c r="AE130" s="106"/>
      <c r="AF130" s="106"/>
      <c r="AG130" s="106"/>
      <c r="AH130" s="106"/>
      <c r="AI130" s="106"/>
      <c r="AJ130" s="106"/>
      <c r="AK130" s="106"/>
      <c r="AL130" s="106"/>
      <c r="AM130" s="106"/>
      <c r="AN130" s="106"/>
      <c r="AO130" s="106"/>
      <c r="AP130" s="106"/>
      <c r="AQ130" s="106"/>
      <c r="AR130" s="106"/>
      <c r="AS130" s="106"/>
      <c r="AT130" s="106"/>
      <c r="AU130" s="106"/>
      <c r="AV130" s="106"/>
      <c r="AW130" s="106"/>
      <c r="AX130" s="106"/>
      <c r="AY130" s="106"/>
      <c r="AZ130" s="106"/>
      <c r="BA130" s="106"/>
    </row>
    <row r="131" customFormat="false" ht="12.8" hidden="false" customHeight="false" outlineLevel="0" collapsed="false">
      <c r="K131" s="106"/>
      <c r="W131" s="106"/>
      <c r="X131" s="103"/>
      <c r="Y131" s="106"/>
      <c r="Z131" s="106"/>
      <c r="AA131" s="106"/>
      <c r="AB131" s="106"/>
      <c r="AC131" s="106"/>
      <c r="AD131" s="106"/>
      <c r="AE131" s="106"/>
      <c r="AF131" s="106"/>
      <c r="AG131" s="106"/>
      <c r="AH131" s="106"/>
      <c r="AI131" s="106"/>
      <c r="AJ131" s="106"/>
      <c r="AK131" s="106"/>
      <c r="AL131" s="106"/>
      <c r="AM131" s="106"/>
      <c r="AN131" s="106"/>
      <c r="AO131" s="106"/>
      <c r="AP131" s="106"/>
      <c r="AQ131" s="106"/>
      <c r="AR131" s="106"/>
      <c r="AS131" s="106"/>
      <c r="AT131" s="106"/>
      <c r="AU131" s="106"/>
      <c r="AV131" s="106"/>
      <c r="AW131" s="106"/>
      <c r="AX131" s="106"/>
      <c r="AY131" s="106"/>
      <c r="AZ131" s="106"/>
      <c r="BA131" s="106"/>
    </row>
    <row r="132" customFormat="false" ht="12.8" hidden="false" customHeight="false" outlineLevel="0" collapsed="false">
      <c r="K132" s="106"/>
      <c r="W132" s="106"/>
      <c r="X132" s="103"/>
      <c r="Y132" s="106"/>
      <c r="Z132" s="106"/>
      <c r="AA132" s="106"/>
      <c r="AB132" s="106"/>
      <c r="AC132" s="106"/>
      <c r="AD132" s="106"/>
      <c r="AE132" s="106"/>
      <c r="AF132" s="106"/>
      <c r="AG132" s="106"/>
      <c r="AH132" s="106"/>
      <c r="AI132" s="106"/>
      <c r="AJ132" s="106"/>
      <c r="AK132" s="106"/>
      <c r="AL132" s="106"/>
      <c r="AM132" s="106"/>
      <c r="AN132" s="106"/>
      <c r="AO132" s="106"/>
      <c r="AP132" s="106"/>
      <c r="AQ132" s="106"/>
      <c r="AR132" s="106"/>
      <c r="AS132" s="106"/>
      <c r="AT132" s="106"/>
      <c r="AU132" s="106"/>
      <c r="AV132" s="106"/>
      <c r="AW132" s="106"/>
      <c r="AX132" s="106"/>
      <c r="AY132" s="106"/>
      <c r="AZ132" s="106"/>
      <c r="BA132" s="106"/>
    </row>
    <row r="133" customFormat="false" ht="12.8" hidden="false" customHeight="false" outlineLevel="0" collapsed="false">
      <c r="K133" s="106"/>
      <c r="W133" s="106"/>
      <c r="X133" s="103"/>
      <c r="Y133" s="106"/>
      <c r="Z133" s="106"/>
      <c r="AA133" s="106"/>
      <c r="AB133" s="106"/>
      <c r="AC133" s="106"/>
      <c r="AD133" s="106"/>
      <c r="AE133" s="106"/>
      <c r="AF133" s="106"/>
      <c r="AG133" s="106"/>
      <c r="AH133" s="106"/>
      <c r="AI133" s="106"/>
      <c r="AJ133" s="106"/>
      <c r="AK133" s="106"/>
      <c r="AL133" s="106"/>
      <c r="AM133" s="106"/>
      <c r="AN133" s="106"/>
      <c r="AO133" s="106"/>
      <c r="AP133" s="106"/>
      <c r="AQ133" s="106"/>
      <c r="AR133" s="106"/>
      <c r="AS133" s="106"/>
      <c r="AT133" s="106"/>
      <c r="AU133" s="106"/>
      <c r="AV133" s="106"/>
      <c r="AW133" s="106"/>
      <c r="AX133" s="106"/>
      <c r="AY133" s="106"/>
      <c r="AZ133" s="106"/>
      <c r="BA133" s="106"/>
    </row>
    <row r="134" customFormat="false" ht="12.8" hidden="false" customHeight="false" outlineLevel="0" collapsed="false">
      <c r="K134" s="106"/>
      <c r="W134" s="106"/>
      <c r="X134" s="103"/>
      <c r="Y134" s="106"/>
      <c r="Z134" s="106"/>
      <c r="AA134" s="106"/>
      <c r="AB134" s="106"/>
      <c r="AC134" s="106"/>
      <c r="AD134" s="106"/>
      <c r="AE134" s="106"/>
      <c r="AF134" s="106"/>
      <c r="AG134" s="106"/>
      <c r="AH134" s="106"/>
      <c r="AI134" s="106"/>
      <c r="AJ134" s="106"/>
      <c r="AK134" s="106"/>
      <c r="AL134" s="106"/>
      <c r="AM134" s="106"/>
      <c r="AN134" s="106"/>
      <c r="AO134" s="106"/>
      <c r="AP134" s="106"/>
      <c r="AQ134" s="106"/>
      <c r="AR134" s="106"/>
      <c r="AS134" s="106"/>
      <c r="AT134" s="106"/>
      <c r="AU134" s="106"/>
      <c r="AV134" s="106"/>
      <c r="AW134" s="106"/>
      <c r="AX134" s="106"/>
      <c r="AY134" s="106"/>
      <c r="AZ134" s="106"/>
      <c r="BA134" s="106"/>
    </row>
    <row r="135" customFormat="false" ht="12.8" hidden="false" customHeight="false" outlineLevel="0" collapsed="false">
      <c r="K135" s="106"/>
      <c r="W135" s="106"/>
      <c r="X135" s="103"/>
      <c r="Y135" s="106"/>
      <c r="Z135" s="106"/>
      <c r="AA135" s="106"/>
      <c r="AB135" s="106"/>
      <c r="AC135" s="106"/>
      <c r="AD135" s="106"/>
      <c r="AE135" s="106"/>
      <c r="AF135" s="106"/>
      <c r="AG135" s="106"/>
      <c r="AH135" s="106"/>
      <c r="AI135" s="106"/>
      <c r="AJ135" s="106"/>
      <c r="AK135" s="106"/>
      <c r="AL135" s="106"/>
      <c r="AM135" s="106"/>
      <c r="AN135" s="106"/>
      <c r="AO135" s="106"/>
      <c r="AP135" s="106"/>
      <c r="AQ135" s="106"/>
      <c r="AR135" s="106"/>
      <c r="AS135" s="106"/>
      <c r="AT135" s="106"/>
      <c r="AU135" s="106"/>
      <c r="AV135" s="106"/>
      <c r="AW135" s="106"/>
      <c r="AX135" s="106"/>
      <c r="AY135" s="106"/>
      <c r="AZ135" s="106"/>
      <c r="BA135" s="106"/>
    </row>
    <row r="136" customFormat="false" ht="12.8" hidden="false" customHeight="false" outlineLevel="0" collapsed="false">
      <c r="K136" s="106"/>
      <c r="W136" s="106"/>
      <c r="X136" s="103"/>
      <c r="Y136" s="106"/>
      <c r="Z136" s="106"/>
      <c r="AA136" s="106"/>
      <c r="AB136" s="106"/>
      <c r="AC136" s="106"/>
      <c r="AD136" s="106"/>
      <c r="AE136" s="106"/>
      <c r="AF136" s="106"/>
      <c r="AG136" s="106"/>
      <c r="AH136" s="106"/>
      <c r="AI136" s="106"/>
      <c r="AJ136" s="106"/>
      <c r="AK136" s="106"/>
      <c r="AL136" s="106"/>
      <c r="AM136" s="106"/>
      <c r="AN136" s="106"/>
      <c r="AO136" s="106"/>
      <c r="AP136" s="106"/>
      <c r="AQ136" s="106"/>
      <c r="AR136" s="106"/>
      <c r="AS136" s="106"/>
      <c r="AT136" s="106"/>
      <c r="AU136" s="106"/>
      <c r="AV136" s="106"/>
      <c r="AW136" s="106"/>
      <c r="AX136" s="106"/>
      <c r="AY136" s="106"/>
      <c r="AZ136" s="106"/>
      <c r="BA136" s="106"/>
    </row>
    <row r="137" customFormat="false" ht="12.8" hidden="false" customHeight="false" outlineLevel="0" collapsed="false">
      <c r="K137" s="106"/>
      <c r="W137" s="106"/>
      <c r="X137" s="103"/>
      <c r="Y137" s="106"/>
      <c r="Z137" s="106"/>
      <c r="AA137" s="106"/>
      <c r="AB137" s="106"/>
      <c r="AC137" s="106"/>
      <c r="AD137" s="106"/>
      <c r="AE137" s="106"/>
      <c r="AF137" s="106"/>
      <c r="AG137" s="106"/>
      <c r="AH137" s="106"/>
      <c r="AI137" s="106"/>
      <c r="AJ137" s="106"/>
      <c r="AK137" s="106"/>
      <c r="AL137" s="106"/>
      <c r="AM137" s="106"/>
      <c r="AN137" s="106"/>
      <c r="AO137" s="106"/>
      <c r="AP137" s="106"/>
      <c r="AQ137" s="106"/>
      <c r="AR137" s="106"/>
      <c r="AS137" s="106"/>
      <c r="AT137" s="106"/>
      <c r="AU137" s="106"/>
      <c r="AV137" s="106"/>
      <c r="AW137" s="106"/>
      <c r="AX137" s="106"/>
      <c r="AY137" s="106"/>
      <c r="AZ137" s="106"/>
      <c r="BA137" s="106"/>
    </row>
    <row r="138" customFormat="false" ht="12.8" hidden="false" customHeight="false" outlineLevel="0" collapsed="false">
      <c r="K138" s="106"/>
      <c r="W138" s="106"/>
      <c r="X138" s="103"/>
      <c r="Y138" s="106"/>
      <c r="Z138" s="106"/>
      <c r="AA138" s="106"/>
      <c r="AB138" s="106"/>
      <c r="AC138" s="106"/>
      <c r="AD138" s="106"/>
      <c r="AE138" s="106"/>
      <c r="AF138" s="106"/>
      <c r="AG138" s="106"/>
      <c r="AH138" s="106"/>
      <c r="AI138" s="106"/>
      <c r="AJ138" s="106"/>
      <c r="AK138" s="106"/>
      <c r="AL138" s="106"/>
      <c r="AM138" s="106"/>
      <c r="AN138" s="106"/>
      <c r="AO138" s="106"/>
      <c r="AP138" s="106"/>
      <c r="AQ138" s="106"/>
      <c r="AR138" s="106"/>
      <c r="AS138" s="106"/>
      <c r="AT138" s="106"/>
      <c r="AU138" s="106"/>
      <c r="AV138" s="106"/>
      <c r="AW138" s="106"/>
      <c r="AX138" s="106"/>
      <c r="AY138" s="106"/>
      <c r="AZ138" s="106"/>
      <c r="BA138" s="106"/>
    </row>
    <row r="139" customFormat="false" ht="12.8" hidden="false" customHeight="false" outlineLevel="0" collapsed="false">
      <c r="K139" s="106"/>
      <c r="W139" s="106"/>
      <c r="X139" s="103"/>
      <c r="Y139" s="106"/>
      <c r="Z139" s="106"/>
      <c r="AA139" s="106"/>
      <c r="AB139" s="106"/>
      <c r="AC139" s="106"/>
      <c r="AD139" s="106"/>
      <c r="AE139" s="106"/>
      <c r="AF139" s="106"/>
      <c r="AG139" s="106"/>
      <c r="AH139" s="106"/>
      <c r="AI139" s="106"/>
      <c r="AJ139" s="106"/>
      <c r="AK139" s="106"/>
      <c r="AL139" s="106"/>
      <c r="AM139" s="106"/>
      <c r="AN139" s="106"/>
      <c r="AO139" s="106"/>
      <c r="AP139" s="106"/>
      <c r="AQ139" s="106"/>
      <c r="AR139" s="106"/>
      <c r="AS139" s="106"/>
      <c r="AT139" s="106"/>
      <c r="AU139" s="106"/>
      <c r="AV139" s="106"/>
      <c r="AW139" s="106"/>
      <c r="AX139" s="106"/>
      <c r="AY139" s="106"/>
      <c r="AZ139" s="106"/>
      <c r="BA139" s="106"/>
    </row>
    <row r="140" customFormat="false" ht="12.8" hidden="false" customHeight="false" outlineLevel="0" collapsed="false">
      <c r="K140" s="106"/>
      <c r="W140" s="106"/>
      <c r="X140" s="103"/>
      <c r="Y140" s="106"/>
      <c r="Z140" s="106"/>
      <c r="AA140" s="106"/>
      <c r="AB140" s="106"/>
      <c r="AC140" s="106"/>
      <c r="AD140" s="106"/>
      <c r="AE140" s="106"/>
      <c r="AF140" s="106"/>
      <c r="AG140" s="106"/>
      <c r="AH140" s="106"/>
      <c r="AI140" s="106"/>
      <c r="AJ140" s="106"/>
      <c r="AK140" s="106"/>
      <c r="AL140" s="106"/>
      <c r="AM140" s="106"/>
      <c r="AN140" s="106"/>
      <c r="AO140" s="106"/>
      <c r="AP140" s="106"/>
      <c r="AQ140" s="106"/>
      <c r="AR140" s="106"/>
      <c r="AS140" s="106"/>
      <c r="AT140" s="106"/>
      <c r="AU140" s="106"/>
      <c r="AV140" s="106"/>
      <c r="AW140" s="106"/>
      <c r="AX140" s="106"/>
      <c r="AY140" s="106"/>
      <c r="AZ140" s="106"/>
      <c r="BA140" s="106"/>
    </row>
    <row r="141" customFormat="false" ht="12.8" hidden="false" customHeight="false" outlineLevel="0" collapsed="false">
      <c r="K141" s="106"/>
      <c r="W141" s="106"/>
      <c r="X141" s="103"/>
      <c r="Y141" s="106"/>
      <c r="Z141" s="106"/>
      <c r="AA141" s="106"/>
      <c r="AB141" s="106"/>
      <c r="AC141" s="106"/>
      <c r="AD141" s="106"/>
      <c r="AE141" s="106"/>
      <c r="AF141" s="106"/>
      <c r="AG141" s="106"/>
      <c r="AH141" s="106"/>
      <c r="AI141" s="106"/>
      <c r="AJ141" s="106"/>
      <c r="AK141" s="106"/>
      <c r="AL141" s="106"/>
      <c r="AM141" s="106"/>
      <c r="AN141" s="106"/>
      <c r="AO141" s="106"/>
      <c r="AP141" s="106"/>
      <c r="AQ141" s="106"/>
      <c r="AR141" s="106"/>
      <c r="AS141" s="106"/>
      <c r="AT141" s="106"/>
      <c r="AU141" s="106"/>
      <c r="AV141" s="106"/>
      <c r="AW141" s="106"/>
      <c r="AX141" s="106"/>
      <c r="AY141" s="106"/>
      <c r="AZ141" s="106"/>
      <c r="BA141" s="106"/>
    </row>
    <row r="142" customFormat="false" ht="12.8" hidden="false" customHeight="false" outlineLevel="0" collapsed="false">
      <c r="K142" s="106"/>
      <c r="W142" s="106"/>
      <c r="X142" s="103"/>
      <c r="Y142" s="106"/>
      <c r="Z142" s="106"/>
      <c r="AA142" s="106"/>
      <c r="AB142" s="106"/>
      <c r="AC142" s="106"/>
      <c r="AD142" s="106"/>
      <c r="AE142" s="106"/>
      <c r="AF142" s="106"/>
      <c r="AG142" s="106"/>
      <c r="AH142" s="106"/>
      <c r="AI142" s="106"/>
      <c r="AJ142" s="106"/>
      <c r="AK142" s="106"/>
      <c r="AL142" s="106"/>
      <c r="AM142" s="106"/>
      <c r="AN142" s="106"/>
      <c r="AO142" s="106"/>
      <c r="AP142" s="106"/>
      <c r="AQ142" s="106"/>
      <c r="AR142" s="106"/>
      <c r="AS142" s="106"/>
      <c r="AT142" s="106"/>
      <c r="AU142" s="106"/>
      <c r="AV142" s="106"/>
      <c r="AW142" s="106"/>
      <c r="AX142" s="106"/>
      <c r="AY142" s="106"/>
      <c r="AZ142" s="106"/>
      <c r="BA142" s="106"/>
    </row>
    <row r="143" customFormat="false" ht="12.8" hidden="false" customHeight="false" outlineLevel="0" collapsed="false">
      <c r="K143" s="106"/>
      <c r="W143" s="106"/>
      <c r="X143" s="103"/>
      <c r="Y143" s="106"/>
      <c r="Z143" s="106"/>
      <c r="AA143" s="106"/>
      <c r="AB143" s="106"/>
      <c r="AC143" s="106"/>
      <c r="AD143" s="106"/>
      <c r="AE143" s="106"/>
      <c r="AF143" s="106"/>
      <c r="AG143" s="106"/>
      <c r="AH143" s="106"/>
      <c r="AI143" s="106"/>
      <c r="AJ143" s="106"/>
      <c r="AK143" s="106"/>
      <c r="AL143" s="106"/>
      <c r="AM143" s="106"/>
      <c r="AN143" s="106"/>
      <c r="AO143" s="106"/>
      <c r="AP143" s="106"/>
      <c r="AQ143" s="106"/>
      <c r="AR143" s="106"/>
      <c r="AS143" s="106"/>
      <c r="AT143" s="106"/>
      <c r="AU143" s="106"/>
      <c r="AV143" s="106"/>
      <c r="AW143" s="106"/>
      <c r="AX143" s="106"/>
      <c r="AY143" s="106"/>
      <c r="AZ143" s="106"/>
      <c r="BA143" s="106"/>
    </row>
    <row r="144" customFormat="false" ht="12.8" hidden="false" customHeight="false" outlineLevel="0" collapsed="false">
      <c r="K144" s="106"/>
      <c r="W144" s="106"/>
      <c r="X144" s="103"/>
      <c r="Y144" s="106"/>
      <c r="Z144" s="106"/>
      <c r="AA144" s="106"/>
      <c r="AB144" s="106"/>
      <c r="AC144" s="106"/>
      <c r="AD144" s="106"/>
      <c r="AE144" s="106"/>
      <c r="AF144" s="106"/>
      <c r="AG144" s="106"/>
      <c r="AH144" s="106"/>
      <c r="AI144" s="106"/>
      <c r="AJ144" s="106"/>
      <c r="AK144" s="106"/>
      <c r="AL144" s="106"/>
      <c r="AM144" s="106"/>
      <c r="AN144" s="106"/>
      <c r="AO144" s="106"/>
      <c r="AP144" s="106"/>
      <c r="AQ144" s="106"/>
      <c r="AR144" s="106"/>
      <c r="AS144" s="106"/>
      <c r="AT144" s="106"/>
      <c r="AU144" s="106"/>
      <c r="AV144" s="106"/>
      <c r="AW144" s="106"/>
      <c r="AX144" s="106"/>
      <c r="AY144" s="106"/>
      <c r="AZ144" s="106"/>
      <c r="BA144" s="106"/>
    </row>
    <row r="145" customFormat="false" ht="12.8" hidden="false" customHeight="false" outlineLevel="0" collapsed="false">
      <c r="K145" s="106"/>
      <c r="W145" s="106"/>
      <c r="X145" s="103"/>
      <c r="Y145" s="106"/>
      <c r="Z145" s="106"/>
      <c r="AA145" s="106"/>
      <c r="AB145" s="106"/>
      <c r="AC145" s="106"/>
      <c r="AD145" s="106"/>
      <c r="AE145" s="106"/>
      <c r="AF145" s="106"/>
      <c r="AG145" s="106"/>
      <c r="AH145" s="106"/>
      <c r="AI145" s="106"/>
      <c r="AJ145" s="106"/>
      <c r="AK145" s="106"/>
      <c r="AL145" s="106"/>
      <c r="AM145" s="106"/>
      <c r="AN145" s="106"/>
      <c r="AO145" s="106"/>
      <c r="AP145" s="106"/>
      <c r="AQ145" s="106"/>
      <c r="AR145" s="106"/>
      <c r="AS145" s="106"/>
      <c r="AT145" s="106"/>
      <c r="AU145" s="106"/>
      <c r="AV145" s="106"/>
      <c r="AW145" s="106"/>
      <c r="AX145" s="106"/>
      <c r="AY145" s="106"/>
      <c r="AZ145" s="106"/>
      <c r="BA145" s="106"/>
    </row>
    <row r="146" customFormat="false" ht="12.8" hidden="false" customHeight="false" outlineLevel="0" collapsed="false">
      <c r="K146" s="106"/>
      <c r="W146" s="106"/>
      <c r="X146" s="103"/>
      <c r="Y146" s="106"/>
      <c r="Z146" s="106"/>
      <c r="AA146" s="106"/>
      <c r="AB146" s="106"/>
      <c r="AC146" s="106"/>
      <c r="AD146" s="106"/>
      <c r="AE146" s="106"/>
      <c r="AF146" s="106"/>
      <c r="AG146" s="106"/>
      <c r="AH146" s="106"/>
      <c r="AI146" s="106"/>
      <c r="AJ146" s="106"/>
      <c r="AK146" s="106"/>
      <c r="AL146" s="106"/>
      <c r="AM146" s="106"/>
      <c r="AN146" s="106"/>
      <c r="AO146" s="106"/>
      <c r="AP146" s="106"/>
      <c r="AQ146" s="106"/>
      <c r="AR146" s="106"/>
      <c r="AS146" s="106"/>
      <c r="AT146" s="106"/>
      <c r="AU146" s="106"/>
      <c r="AV146" s="106"/>
      <c r="AW146" s="106"/>
      <c r="AX146" s="106"/>
      <c r="AY146" s="106"/>
      <c r="AZ146" s="106"/>
      <c r="BA146" s="106"/>
    </row>
    <row r="147" customFormat="false" ht="12.8" hidden="false" customHeight="false" outlineLevel="0" collapsed="false">
      <c r="K147" s="106"/>
      <c r="W147" s="106"/>
      <c r="X147" s="103"/>
      <c r="Y147" s="106"/>
      <c r="Z147" s="106"/>
      <c r="AA147" s="106"/>
      <c r="AB147" s="106"/>
      <c r="AC147" s="106"/>
      <c r="AD147" s="106"/>
      <c r="AE147" s="106"/>
      <c r="AF147" s="106"/>
      <c r="AG147" s="106"/>
      <c r="AH147" s="106"/>
      <c r="AI147" s="106"/>
      <c r="AJ147" s="106"/>
      <c r="AK147" s="106"/>
      <c r="AL147" s="106"/>
      <c r="AM147" s="106"/>
      <c r="AN147" s="106"/>
      <c r="AO147" s="106"/>
      <c r="AP147" s="106"/>
      <c r="AQ147" s="106"/>
      <c r="AR147" s="106"/>
      <c r="AS147" s="106"/>
      <c r="AT147" s="106"/>
      <c r="AU147" s="106"/>
      <c r="AV147" s="106"/>
      <c r="AW147" s="106"/>
      <c r="AX147" s="106"/>
      <c r="AY147" s="106"/>
      <c r="AZ147" s="106"/>
      <c r="BA147" s="106"/>
    </row>
    <row r="148" customFormat="false" ht="12.8" hidden="false" customHeight="false" outlineLevel="0" collapsed="false">
      <c r="K148" s="106"/>
      <c r="W148" s="106"/>
      <c r="X148" s="103"/>
      <c r="Y148" s="106"/>
      <c r="Z148" s="106"/>
      <c r="AA148" s="106"/>
      <c r="AB148" s="106"/>
      <c r="AC148" s="106"/>
      <c r="AD148" s="106"/>
      <c r="AE148" s="106"/>
      <c r="AF148" s="106"/>
      <c r="AG148" s="106"/>
      <c r="AH148" s="106"/>
      <c r="AI148" s="106"/>
      <c r="AJ148" s="106"/>
      <c r="AK148" s="106"/>
      <c r="AL148" s="106"/>
      <c r="AM148" s="106"/>
      <c r="AN148" s="106"/>
      <c r="AO148" s="106"/>
      <c r="AP148" s="106"/>
      <c r="AQ148" s="106"/>
      <c r="AR148" s="106"/>
      <c r="AS148" s="106"/>
      <c r="AT148" s="106"/>
      <c r="AU148" s="106"/>
      <c r="AV148" s="106"/>
      <c r="AW148" s="106"/>
      <c r="AX148" s="106"/>
      <c r="AY148" s="106"/>
      <c r="AZ148" s="106"/>
      <c r="BA148" s="106"/>
    </row>
    <row r="149" customFormat="false" ht="12.8" hidden="false" customHeight="false" outlineLevel="0" collapsed="false">
      <c r="K149" s="106"/>
      <c r="W149" s="106"/>
      <c r="X149" s="103"/>
      <c r="Y149" s="106"/>
      <c r="Z149" s="106"/>
      <c r="AA149" s="106"/>
      <c r="AB149" s="106"/>
      <c r="AC149" s="106"/>
      <c r="AD149" s="106"/>
      <c r="AE149" s="106"/>
      <c r="AF149" s="106"/>
      <c r="AG149" s="106"/>
      <c r="AH149" s="106"/>
      <c r="AI149" s="106"/>
      <c r="AJ149" s="106"/>
      <c r="AK149" s="106"/>
      <c r="AL149" s="106"/>
      <c r="AM149" s="106"/>
      <c r="AN149" s="106"/>
      <c r="AO149" s="106"/>
      <c r="AP149" s="106"/>
      <c r="AQ149" s="106"/>
      <c r="AR149" s="106"/>
      <c r="AS149" s="106"/>
      <c r="AT149" s="106"/>
      <c r="AU149" s="106"/>
      <c r="AV149" s="106"/>
      <c r="AW149" s="106"/>
      <c r="AX149" s="106"/>
      <c r="AY149" s="106"/>
      <c r="AZ149" s="106"/>
      <c r="BA149" s="106"/>
    </row>
    <row r="150" customFormat="false" ht="12.8" hidden="false" customHeight="false" outlineLevel="0" collapsed="false">
      <c r="K150" s="106"/>
      <c r="W150" s="106"/>
      <c r="X150" s="103"/>
      <c r="Y150" s="106"/>
      <c r="Z150" s="106"/>
      <c r="AA150" s="106"/>
      <c r="AB150" s="106"/>
      <c r="AC150" s="106"/>
      <c r="AD150" s="106"/>
      <c r="AE150" s="106"/>
      <c r="AF150" s="106"/>
      <c r="AG150" s="106"/>
      <c r="AH150" s="106"/>
      <c r="AI150" s="106"/>
      <c r="AJ150" s="106"/>
      <c r="AK150" s="106"/>
      <c r="AL150" s="106"/>
      <c r="AM150" s="106"/>
      <c r="AN150" s="106"/>
      <c r="AO150" s="106"/>
      <c r="AP150" s="106"/>
      <c r="AQ150" s="106"/>
      <c r="AR150" s="106"/>
      <c r="AS150" s="106"/>
      <c r="AT150" s="106"/>
      <c r="AU150" s="106"/>
      <c r="AV150" s="106"/>
      <c r="AW150" s="106"/>
      <c r="AX150" s="106"/>
      <c r="AY150" s="106"/>
      <c r="AZ150" s="106"/>
      <c r="BA150" s="106"/>
    </row>
    <row r="151" customFormat="false" ht="12.8" hidden="false" customHeight="false" outlineLevel="0" collapsed="false">
      <c r="K151" s="106"/>
      <c r="W151" s="106"/>
      <c r="X151" s="103"/>
      <c r="Y151" s="106"/>
      <c r="Z151" s="106"/>
      <c r="AA151" s="106"/>
      <c r="AB151" s="106"/>
      <c r="AC151" s="106"/>
      <c r="AD151" s="106"/>
      <c r="AE151" s="106"/>
      <c r="AF151" s="106"/>
      <c r="AG151" s="106"/>
      <c r="AH151" s="106"/>
      <c r="AI151" s="106"/>
      <c r="AJ151" s="106"/>
      <c r="AK151" s="106"/>
      <c r="AL151" s="106"/>
      <c r="AM151" s="106"/>
      <c r="AN151" s="106"/>
      <c r="AO151" s="106"/>
      <c r="AP151" s="106"/>
      <c r="AQ151" s="106"/>
      <c r="AR151" s="106"/>
      <c r="AS151" s="106"/>
      <c r="AT151" s="106"/>
      <c r="AU151" s="106"/>
      <c r="AV151" s="106"/>
      <c r="AW151" s="106"/>
      <c r="AX151" s="106"/>
      <c r="AY151" s="106"/>
      <c r="AZ151" s="106"/>
      <c r="BA151" s="106"/>
    </row>
    <row r="152" customFormat="false" ht="12.8" hidden="false" customHeight="false" outlineLevel="0" collapsed="false">
      <c r="K152" s="106"/>
      <c r="W152" s="106"/>
      <c r="X152" s="103"/>
      <c r="Y152" s="106"/>
      <c r="Z152" s="106"/>
      <c r="AA152" s="106"/>
      <c r="AB152" s="106"/>
      <c r="AC152" s="106"/>
      <c r="AD152" s="106"/>
      <c r="AE152" s="106"/>
      <c r="AF152" s="106"/>
      <c r="AG152" s="106"/>
      <c r="AH152" s="106"/>
      <c r="AI152" s="106"/>
      <c r="AJ152" s="106"/>
      <c r="AK152" s="106"/>
      <c r="AL152" s="106"/>
      <c r="AM152" s="106"/>
      <c r="AN152" s="106"/>
      <c r="AO152" s="106"/>
      <c r="AP152" s="106"/>
      <c r="AQ152" s="106"/>
      <c r="AR152" s="106"/>
      <c r="AS152" s="106"/>
      <c r="AT152" s="106"/>
      <c r="AU152" s="106"/>
      <c r="AV152" s="106"/>
      <c r="AW152" s="106"/>
      <c r="AX152" s="106"/>
      <c r="AY152" s="106"/>
      <c r="AZ152" s="106"/>
      <c r="BA152" s="106"/>
    </row>
    <row r="153" customFormat="false" ht="12.8" hidden="false" customHeight="false" outlineLevel="0" collapsed="false">
      <c r="K153" s="106"/>
      <c r="W153" s="106"/>
      <c r="X153" s="103"/>
      <c r="Y153" s="106"/>
      <c r="Z153" s="106"/>
      <c r="AA153" s="106"/>
      <c r="AB153" s="106"/>
      <c r="AC153" s="106"/>
      <c r="AD153" s="106"/>
      <c r="AE153" s="106"/>
      <c r="AF153" s="106"/>
      <c r="AG153" s="106"/>
      <c r="AH153" s="106"/>
      <c r="AI153" s="106"/>
      <c r="AJ153" s="106"/>
      <c r="AK153" s="106"/>
      <c r="AL153" s="106"/>
      <c r="AM153" s="106"/>
      <c r="AN153" s="106"/>
      <c r="AO153" s="106"/>
      <c r="AP153" s="106"/>
      <c r="AQ153" s="106"/>
      <c r="AR153" s="106"/>
      <c r="AS153" s="106"/>
      <c r="AT153" s="106"/>
      <c r="AU153" s="106"/>
      <c r="AV153" s="106"/>
      <c r="AW153" s="106"/>
      <c r="AX153" s="106"/>
      <c r="AY153" s="106"/>
      <c r="AZ153" s="106"/>
      <c r="BA153" s="106"/>
    </row>
    <row r="154" customFormat="false" ht="12.8" hidden="false" customHeight="false" outlineLevel="0" collapsed="false">
      <c r="K154" s="106"/>
      <c r="W154" s="106"/>
      <c r="X154" s="103"/>
      <c r="Y154" s="106"/>
      <c r="Z154" s="106"/>
      <c r="AA154" s="106"/>
      <c r="AB154" s="106"/>
      <c r="AC154" s="106"/>
      <c r="AD154" s="106"/>
      <c r="AE154" s="106"/>
      <c r="AF154" s="106"/>
      <c r="AG154" s="106"/>
      <c r="AH154" s="106"/>
      <c r="AI154" s="106"/>
      <c r="AJ154" s="106"/>
      <c r="AK154" s="106"/>
      <c r="AL154" s="106"/>
      <c r="AM154" s="106"/>
      <c r="AN154" s="106"/>
      <c r="AO154" s="106"/>
      <c r="AP154" s="106"/>
      <c r="AQ154" s="106"/>
      <c r="AR154" s="106"/>
      <c r="AS154" s="106"/>
      <c r="AT154" s="106"/>
      <c r="AU154" s="106"/>
      <c r="AV154" s="106"/>
      <c r="AW154" s="106"/>
      <c r="AX154" s="106"/>
      <c r="AY154" s="106"/>
      <c r="AZ154" s="106"/>
      <c r="BA154" s="106"/>
    </row>
    <row r="155" customFormat="false" ht="12.8" hidden="false" customHeight="false" outlineLevel="0" collapsed="false">
      <c r="K155" s="106"/>
      <c r="W155" s="106"/>
      <c r="X155" s="103"/>
      <c r="Y155" s="106"/>
      <c r="Z155" s="106"/>
      <c r="AA155" s="106"/>
      <c r="AB155" s="106"/>
      <c r="AC155" s="106"/>
      <c r="AD155" s="106"/>
      <c r="AE155" s="106"/>
      <c r="AF155" s="106"/>
      <c r="AG155" s="106"/>
      <c r="AH155" s="106"/>
      <c r="AI155" s="106"/>
      <c r="AJ155" s="106"/>
      <c r="AK155" s="106"/>
      <c r="AL155" s="106"/>
      <c r="AM155" s="106"/>
      <c r="AN155" s="106"/>
      <c r="AO155" s="106"/>
      <c r="AP155" s="106"/>
      <c r="AQ155" s="106"/>
      <c r="AR155" s="106"/>
      <c r="AS155" s="106"/>
      <c r="AT155" s="106"/>
      <c r="AU155" s="106"/>
      <c r="AV155" s="106"/>
      <c r="AW155" s="106"/>
      <c r="AX155" s="106"/>
      <c r="AY155" s="106"/>
      <c r="AZ155" s="106"/>
      <c r="BA155" s="106"/>
    </row>
    <row r="156" customFormat="false" ht="12.8" hidden="false" customHeight="false" outlineLevel="0" collapsed="false">
      <c r="K156" s="106"/>
      <c r="W156" s="106"/>
      <c r="X156" s="103"/>
      <c r="Y156" s="106"/>
      <c r="Z156" s="106"/>
      <c r="AA156" s="106"/>
      <c r="AB156" s="106"/>
      <c r="AC156" s="106"/>
      <c r="AD156" s="106"/>
      <c r="AE156" s="106"/>
      <c r="AF156" s="106"/>
      <c r="AG156" s="106"/>
      <c r="AH156" s="106"/>
      <c r="AI156" s="106"/>
      <c r="AJ156" s="106"/>
      <c r="AK156" s="106"/>
      <c r="AL156" s="106"/>
      <c r="AM156" s="106"/>
      <c r="AN156" s="106"/>
      <c r="AO156" s="106"/>
      <c r="AP156" s="106"/>
      <c r="AQ156" s="106"/>
      <c r="AR156" s="106"/>
      <c r="AS156" s="106"/>
      <c r="AT156" s="106"/>
      <c r="AU156" s="106"/>
      <c r="AV156" s="106"/>
      <c r="AW156" s="106"/>
      <c r="AX156" s="106"/>
      <c r="AY156" s="106"/>
      <c r="AZ156" s="106"/>
      <c r="BA156" s="106"/>
    </row>
    <row r="157" customFormat="false" ht="12.8" hidden="false" customHeight="false" outlineLevel="0" collapsed="false">
      <c r="K157" s="106"/>
      <c r="W157" s="106"/>
      <c r="X157" s="103"/>
      <c r="Y157" s="106"/>
      <c r="Z157" s="106"/>
      <c r="AA157" s="106"/>
      <c r="AB157" s="106"/>
      <c r="AC157" s="106"/>
      <c r="AD157" s="106"/>
      <c r="AE157" s="106"/>
      <c r="AF157" s="106"/>
      <c r="AG157" s="106"/>
      <c r="AH157" s="106"/>
      <c r="AI157" s="106"/>
      <c r="AJ157" s="106"/>
      <c r="AK157" s="106"/>
      <c r="AL157" s="106"/>
      <c r="AM157" s="106"/>
      <c r="AN157" s="106"/>
      <c r="AO157" s="106"/>
      <c r="AP157" s="106"/>
      <c r="AQ157" s="106"/>
      <c r="AR157" s="106"/>
      <c r="AS157" s="106"/>
      <c r="AT157" s="106"/>
      <c r="AU157" s="106"/>
      <c r="AV157" s="106"/>
      <c r="AW157" s="106"/>
      <c r="AX157" s="106"/>
      <c r="AY157" s="106"/>
      <c r="AZ157" s="106"/>
      <c r="BA157" s="106"/>
    </row>
    <row r="158" customFormat="false" ht="12.8" hidden="false" customHeight="false" outlineLevel="0" collapsed="false">
      <c r="K158" s="106"/>
      <c r="W158" s="106"/>
      <c r="X158" s="103"/>
      <c r="Y158" s="106"/>
      <c r="Z158" s="106"/>
      <c r="AA158" s="106"/>
      <c r="AB158" s="106"/>
      <c r="AC158" s="106"/>
      <c r="AD158" s="106"/>
      <c r="AE158" s="106"/>
      <c r="AF158" s="106"/>
      <c r="AG158" s="106"/>
      <c r="AH158" s="106"/>
      <c r="AI158" s="106"/>
      <c r="AJ158" s="106"/>
      <c r="AK158" s="106"/>
      <c r="AL158" s="106"/>
      <c r="AM158" s="106"/>
      <c r="AN158" s="106"/>
      <c r="AO158" s="106"/>
      <c r="AP158" s="106"/>
      <c r="AQ158" s="106"/>
      <c r="AR158" s="106"/>
      <c r="AS158" s="106"/>
      <c r="AT158" s="106"/>
      <c r="AU158" s="106"/>
      <c r="AV158" s="106"/>
      <c r="AW158" s="106"/>
      <c r="AX158" s="106"/>
      <c r="AY158" s="106"/>
      <c r="AZ158" s="106"/>
      <c r="BA158" s="106"/>
    </row>
    <row r="159" customFormat="false" ht="12.8" hidden="false" customHeight="false" outlineLevel="0" collapsed="false">
      <c r="K159" s="106"/>
      <c r="W159" s="106"/>
      <c r="X159" s="103"/>
      <c r="Y159" s="106"/>
      <c r="Z159" s="106"/>
      <c r="AA159" s="106"/>
      <c r="AB159" s="106"/>
      <c r="AC159" s="106"/>
      <c r="AD159" s="106"/>
      <c r="AE159" s="106"/>
      <c r="AF159" s="106"/>
      <c r="AG159" s="106"/>
      <c r="AH159" s="106"/>
      <c r="AI159" s="106"/>
      <c r="AJ159" s="106"/>
      <c r="AK159" s="106"/>
      <c r="AL159" s="106"/>
      <c r="AM159" s="106"/>
      <c r="AN159" s="106"/>
      <c r="AO159" s="106"/>
      <c r="AP159" s="106"/>
      <c r="AQ159" s="106"/>
      <c r="AR159" s="106"/>
      <c r="AS159" s="106"/>
      <c r="AT159" s="106"/>
      <c r="AU159" s="106"/>
      <c r="AV159" s="106"/>
      <c r="AW159" s="106"/>
      <c r="AX159" s="106"/>
      <c r="AY159" s="106"/>
      <c r="AZ159" s="106"/>
      <c r="BA159" s="106"/>
    </row>
    <row r="160" customFormat="false" ht="12.8" hidden="false" customHeight="false" outlineLevel="0" collapsed="false">
      <c r="K160" s="106"/>
      <c r="W160" s="106"/>
      <c r="X160" s="103"/>
      <c r="Y160" s="106"/>
      <c r="Z160" s="106"/>
      <c r="AA160" s="106"/>
      <c r="AB160" s="106"/>
      <c r="AC160" s="106"/>
      <c r="AD160" s="106"/>
      <c r="AE160" s="106"/>
      <c r="AF160" s="106"/>
      <c r="AG160" s="106"/>
      <c r="AH160" s="106"/>
      <c r="AI160" s="106"/>
      <c r="AJ160" s="106"/>
      <c r="AK160" s="106"/>
      <c r="AL160" s="106"/>
      <c r="AM160" s="106"/>
      <c r="AN160" s="106"/>
      <c r="AO160" s="106"/>
      <c r="AP160" s="106"/>
      <c r="AQ160" s="106"/>
      <c r="AR160" s="106"/>
      <c r="AS160" s="106"/>
      <c r="AT160" s="106"/>
      <c r="AU160" s="106"/>
      <c r="AV160" s="106"/>
      <c r="AW160" s="106"/>
      <c r="AX160" s="106"/>
      <c r="AY160" s="106"/>
      <c r="AZ160" s="106"/>
      <c r="BA160" s="106"/>
    </row>
    <row r="161" customFormat="false" ht="12.8" hidden="false" customHeight="false" outlineLevel="0" collapsed="false">
      <c r="K161" s="106"/>
      <c r="W161" s="106"/>
      <c r="X161" s="103"/>
      <c r="Y161" s="106"/>
      <c r="Z161" s="106"/>
      <c r="AA161" s="106"/>
      <c r="AB161" s="106"/>
      <c r="AC161" s="106"/>
      <c r="AD161" s="106"/>
      <c r="AE161" s="106"/>
      <c r="AF161" s="106"/>
      <c r="AG161" s="106"/>
      <c r="AH161" s="106"/>
      <c r="AI161" s="106"/>
      <c r="AJ161" s="106"/>
      <c r="AK161" s="106"/>
      <c r="AL161" s="106"/>
      <c r="AM161" s="106"/>
      <c r="AN161" s="106"/>
      <c r="AO161" s="106"/>
      <c r="AP161" s="106"/>
      <c r="AQ161" s="106"/>
      <c r="AR161" s="106"/>
      <c r="AS161" s="106"/>
      <c r="AT161" s="106"/>
      <c r="AU161" s="106"/>
      <c r="AV161" s="106"/>
      <c r="AW161" s="106"/>
      <c r="AX161" s="106"/>
      <c r="AY161" s="106"/>
      <c r="AZ161" s="106"/>
      <c r="BA161" s="106"/>
    </row>
    <row r="162" customFormat="false" ht="12.8" hidden="false" customHeight="false" outlineLevel="0" collapsed="false">
      <c r="K162" s="106"/>
      <c r="W162" s="106"/>
      <c r="X162" s="103"/>
      <c r="Y162" s="106"/>
      <c r="Z162" s="106"/>
      <c r="AA162" s="106"/>
      <c r="AB162" s="106"/>
      <c r="AC162" s="106"/>
      <c r="AD162" s="106"/>
      <c r="AE162" s="106"/>
      <c r="AF162" s="106"/>
      <c r="AG162" s="106"/>
      <c r="AH162" s="106"/>
      <c r="AI162" s="106"/>
      <c r="AJ162" s="106"/>
      <c r="AK162" s="106"/>
      <c r="AL162" s="106"/>
      <c r="AM162" s="106"/>
      <c r="AN162" s="106"/>
      <c r="AO162" s="106"/>
      <c r="AP162" s="106"/>
      <c r="AQ162" s="106"/>
      <c r="AR162" s="106"/>
      <c r="AS162" s="106"/>
      <c r="AT162" s="106"/>
      <c r="AU162" s="106"/>
      <c r="AV162" s="106"/>
      <c r="AW162" s="106"/>
      <c r="AX162" s="106"/>
      <c r="AY162" s="106"/>
      <c r="AZ162" s="106"/>
      <c r="BA162" s="106"/>
    </row>
    <row r="163" customFormat="false" ht="12.8" hidden="false" customHeight="false" outlineLevel="0" collapsed="false">
      <c r="K163" s="106"/>
      <c r="W163" s="106"/>
      <c r="X163" s="103"/>
      <c r="Y163" s="106"/>
      <c r="Z163" s="106"/>
      <c r="AA163" s="106"/>
      <c r="AB163" s="106"/>
      <c r="AC163" s="106"/>
      <c r="AD163" s="106"/>
      <c r="AE163" s="106"/>
      <c r="AF163" s="106"/>
      <c r="AG163" s="106"/>
      <c r="AH163" s="106"/>
      <c r="AI163" s="106"/>
      <c r="AJ163" s="106"/>
      <c r="AK163" s="106"/>
      <c r="AL163" s="106"/>
      <c r="AM163" s="106"/>
      <c r="AN163" s="106"/>
      <c r="AO163" s="106"/>
      <c r="AP163" s="106"/>
      <c r="AQ163" s="106"/>
      <c r="AR163" s="106"/>
      <c r="AS163" s="106"/>
      <c r="AT163" s="106"/>
      <c r="AU163" s="106"/>
      <c r="AV163" s="106"/>
      <c r="AW163" s="106"/>
      <c r="AX163" s="106"/>
      <c r="AY163" s="106"/>
      <c r="AZ163" s="106"/>
      <c r="BA163" s="106"/>
    </row>
    <row r="164" customFormat="false" ht="12.8" hidden="false" customHeight="false" outlineLevel="0" collapsed="false">
      <c r="K164" s="106"/>
      <c r="W164" s="106"/>
      <c r="X164" s="103"/>
      <c r="Y164" s="106"/>
      <c r="Z164" s="106"/>
      <c r="AA164" s="106"/>
      <c r="AB164" s="106"/>
      <c r="AC164" s="106"/>
      <c r="AD164" s="106"/>
      <c r="AE164" s="106"/>
      <c r="AF164" s="106"/>
      <c r="AG164" s="106"/>
      <c r="AH164" s="106"/>
      <c r="AI164" s="106"/>
      <c r="AJ164" s="106"/>
      <c r="AK164" s="106"/>
      <c r="AL164" s="106"/>
      <c r="AM164" s="106"/>
      <c r="AN164" s="106"/>
      <c r="AO164" s="106"/>
      <c r="AP164" s="106"/>
      <c r="AQ164" s="106"/>
      <c r="AR164" s="106"/>
      <c r="AS164" s="106"/>
      <c r="AT164" s="106"/>
      <c r="AU164" s="106"/>
      <c r="AV164" s="106"/>
      <c r="AW164" s="106"/>
      <c r="AX164" s="106"/>
      <c r="AY164" s="106"/>
      <c r="AZ164" s="106"/>
      <c r="BA164" s="106"/>
    </row>
    <row r="165" customFormat="false" ht="12.8" hidden="false" customHeight="false" outlineLevel="0" collapsed="false">
      <c r="K165" s="106"/>
      <c r="W165" s="106"/>
      <c r="X165" s="103"/>
      <c r="Y165" s="106"/>
      <c r="Z165" s="106"/>
      <c r="AA165" s="106"/>
      <c r="AB165" s="106"/>
      <c r="AC165" s="106"/>
      <c r="AD165" s="106"/>
      <c r="AE165" s="106"/>
      <c r="AF165" s="106"/>
      <c r="AG165" s="106"/>
      <c r="AH165" s="106"/>
      <c r="AI165" s="106"/>
      <c r="AJ165" s="106"/>
      <c r="AK165" s="106"/>
      <c r="AL165" s="106"/>
      <c r="AM165" s="106"/>
      <c r="AN165" s="106"/>
      <c r="AO165" s="106"/>
      <c r="AP165" s="106"/>
      <c r="AQ165" s="106"/>
      <c r="AR165" s="106"/>
      <c r="AS165" s="106"/>
      <c r="AT165" s="106"/>
      <c r="AU165" s="106"/>
      <c r="AV165" s="106"/>
      <c r="AW165" s="106"/>
      <c r="AX165" s="106"/>
      <c r="AY165" s="106"/>
      <c r="AZ165" s="106"/>
      <c r="BA165" s="106"/>
    </row>
    <row r="166" customFormat="false" ht="12.8" hidden="false" customHeight="false" outlineLevel="0" collapsed="false">
      <c r="K166" s="106"/>
      <c r="W166" s="106"/>
      <c r="X166" s="103"/>
      <c r="Y166" s="106"/>
      <c r="Z166" s="106"/>
      <c r="AA166" s="106"/>
      <c r="AB166" s="106"/>
      <c r="AC166" s="106"/>
      <c r="AD166" s="106"/>
      <c r="AE166" s="106"/>
      <c r="AF166" s="106"/>
      <c r="AG166" s="106"/>
      <c r="AH166" s="106"/>
      <c r="AI166" s="106"/>
      <c r="AJ166" s="106"/>
      <c r="AK166" s="106"/>
      <c r="AL166" s="106"/>
      <c r="AM166" s="106"/>
      <c r="AN166" s="106"/>
      <c r="AO166" s="106"/>
      <c r="AP166" s="106"/>
      <c r="AQ166" s="106"/>
      <c r="AR166" s="106"/>
      <c r="AS166" s="106"/>
      <c r="AT166" s="106"/>
      <c r="AU166" s="106"/>
      <c r="AV166" s="106"/>
      <c r="AW166" s="106"/>
      <c r="AX166" s="106"/>
      <c r="AY166" s="106"/>
      <c r="AZ166" s="106"/>
      <c r="BA166" s="106"/>
    </row>
    <row r="167" customFormat="false" ht="12.8" hidden="false" customHeight="false" outlineLevel="0" collapsed="false">
      <c r="K167" s="106"/>
      <c r="W167" s="106"/>
      <c r="X167" s="103"/>
      <c r="Y167" s="106"/>
      <c r="Z167" s="106"/>
      <c r="AA167" s="106"/>
      <c r="AB167" s="106"/>
      <c r="AC167" s="106"/>
      <c r="AD167" s="106"/>
      <c r="AE167" s="106"/>
      <c r="AF167" s="106"/>
      <c r="AG167" s="106"/>
      <c r="AH167" s="106"/>
      <c r="AI167" s="106"/>
      <c r="AJ167" s="106"/>
      <c r="AK167" s="106"/>
      <c r="AL167" s="106"/>
      <c r="AM167" s="106"/>
      <c r="AN167" s="106"/>
      <c r="AO167" s="106"/>
      <c r="AP167" s="106"/>
      <c r="AQ167" s="106"/>
      <c r="AR167" s="106"/>
      <c r="AS167" s="106"/>
      <c r="AT167" s="106"/>
      <c r="AU167" s="106"/>
      <c r="AV167" s="106"/>
      <c r="AW167" s="106"/>
      <c r="AX167" s="106"/>
      <c r="AY167" s="106"/>
      <c r="AZ167" s="106"/>
      <c r="BA167" s="106"/>
    </row>
    <row r="168" customFormat="false" ht="12.8" hidden="false" customHeight="false" outlineLevel="0" collapsed="false">
      <c r="K168" s="106"/>
      <c r="W168" s="106"/>
      <c r="X168" s="103"/>
      <c r="Y168" s="106"/>
      <c r="Z168" s="106"/>
      <c r="AA168" s="106"/>
      <c r="AB168" s="106"/>
      <c r="AC168" s="106"/>
      <c r="AD168" s="106"/>
      <c r="AE168" s="106"/>
      <c r="AF168" s="106"/>
      <c r="AG168" s="106"/>
      <c r="AH168" s="106"/>
      <c r="AI168" s="106"/>
      <c r="AJ168" s="106"/>
      <c r="AK168" s="106"/>
      <c r="AL168" s="106"/>
      <c r="AM168" s="106"/>
      <c r="AN168" s="106"/>
      <c r="AO168" s="106"/>
      <c r="AP168" s="106"/>
      <c r="AQ168" s="106"/>
      <c r="AR168" s="106"/>
      <c r="AS168" s="106"/>
      <c r="AT168" s="106"/>
      <c r="AU168" s="106"/>
      <c r="AV168" s="106"/>
      <c r="AW168" s="106"/>
      <c r="AX168" s="106"/>
      <c r="AY168" s="106"/>
      <c r="AZ168" s="106"/>
      <c r="BA168" s="106"/>
    </row>
    <row r="169" customFormat="false" ht="12.8" hidden="false" customHeight="false" outlineLevel="0" collapsed="false">
      <c r="K169" s="106"/>
      <c r="W169" s="106"/>
      <c r="X169" s="103"/>
      <c r="Y169" s="106"/>
      <c r="Z169" s="106"/>
      <c r="AA169" s="106"/>
      <c r="AB169" s="106"/>
      <c r="AC169" s="106"/>
      <c r="AD169" s="106"/>
      <c r="AE169" s="106"/>
      <c r="AF169" s="106"/>
      <c r="AG169" s="106"/>
      <c r="AH169" s="106"/>
      <c r="AI169" s="106"/>
      <c r="AJ169" s="106"/>
      <c r="AK169" s="106"/>
      <c r="AL169" s="106"/>
      <c r="AM169" s="106"/>
      <c r="AN169" s="106"/>
      <c r="AO169" s="106"/>
      <c r="AP169" s="106"/>
      <c r="AQ169" s="106"/>
      <c r="AR169" s="106"/>
      <c r="AS169" s="106"/>
      <c r="AT169" s="106"/>
      <c r="AU169" s="106"/>
      <c r="AV169" s="106"/>
      <c r="AW169" s="106"/>
      <c r="AX169" s="106"/>
      <c r="AY169" s="106"/>
      <c r="AZ169" s="106"/>
      <c r="BA169" s="106"/>
    </row>
    <row r="170" customFormat="false" ht="12.8" hidden="false" customHeight="false" outlineLevel="0" collapsed="false">
      <c r="K170" s="106"/>
      <c r="W170" s="106"/>
      <c r="X170" s="103"/>
      <c r="Y170" s="106"/>
      <c r="Z170" s="106"/>
      <c r="AA170" s="106"/>
      <c r="AB170" s="106"/>
      <c r="AC170" s="106"/>
      <c r="AD170" s="106"/>
      <c r="AE170" s="106"/>
      <c r="AF170" s="106"/>
      <c r="AG170" s="106"/>
      <c r="AH170" s="106"/>
      <c r="AI170" s="106"/>
      <c r="AJ170" s="106"/>
      <c r="AK170" s="106"/>
      <c r="AL170" s="106"/>
      <c r="AM170" s="106"/>
      <c r="AN170" s="106"/>
      <c r="AO170" s="106"/>
      <c r="AP170" s="106"/>
      <c r="AQ170" s="106"/>
      <c r="AR170" s="106"/>
      <c r="AS170" s="106"/>
      <c r="AT170" s="106"/>
      <c r="AU170" s="106"/>
      <c r="AV170" s="106"/>
      <c r="AW170" s="106"/>
      <c r="AX170" s="106"/>
      <c r="AY170" s="106"/>
      <c r="AZ170" s="106"/>
      <c r="BA170" s="106"/>
    </row>
    <row r="171" customFormat="false" ht="12.8" hidden="false" customHeight="false" outlineLevel="0" collapsed="false">
      <c r="K171" s="106"/>
      <c r="W171" s="106"/>
      <c r="X171" s="103"/>
      <c r="Y171" s="106"/>
      <c r="Z171" s="106"/>
      <c r="AA171" s="106"/>
      <c r="AB171" s="106"/>
      <c r="AC171" s="106"/>
      <c r="AD171" s="106"/>
      <c r="AE171" s="106"/>
      <c r="AF171" s="106"/>
      <c r="AG171" s="106"/>
      <c r="AH171" s="106"/>
      <c r="AI171" s="106"/>
      <c r="AJ171" s="106"/>
      <c r="AK171" s="106"/>
      <c r="AL171" s="106"/>
      <c r="AM171" s="106"/>
      <c r="AN171" s="106"/>
      <c r="AO171" s="106"/>
      <c r="AP171" s="106"/>
      <c r="AQ171" s="106"/>
      <c r="AR171" s="106"/>
      <c r="AS171" s="106"/>
      <c r="AT171" s="106"/>
      <c r="AU171" s="106"/>
      <c r="AV171" s="106"/>
      <c r="AW171" s="106"/>
      <c r="AX171" s="106"/>
      <c r="AY171" s="106"/>
      <c r="AZ171" s="106"/>
      <c r="BA171" s="106"/>
    </row>
    <row r="172" customFormat="false" ht="12.8" hidden="false" customHeight="false" outlineLevel="0" collapsed="false">
      <c r="K172" s="106"/>
      <c r="W172" s="106"/>
      <c r="X172" s="103"/>
      <c r="Y172" s="106"/>
      <c r="Z172" s="106"/>
      <c r="AA172" s="106"/>
      <c r="AB172" s="106"/>
      <c r="AC172" s="106"/>
      <c r="AD172" s="106"/>
      <c r="AE172" s="106"/>
      <c r="AF172" s="106"/>
      <c r="AG172" s="106"/>
      <c r="AH172" s="106"/>
      <c r="AI172" s="106"/>
      <c r="AJ172" s="106"/>
      <c r="AK172" s="106"/>
      <c r="AL172" s="106"/>
      <c r="AM172" s="106"/>
      <c r="AN172" s="106"/>
      <c r="AO172" s="106"/>
      <c r="AP172" s="106"/>
      <c r="AQ172" s="106"/>
      <c r="AR172" s="106"/>
      <c r="AS172" s="106"/>
      <c r="AT172" s="106"/>
      <c r="AU172" s="106"/>
      <c r="AV172" s="106"/>
      <c r="AW172" s="106"/>
      <c r="AX172" s="106"/>
      <c r="AY172" s="106"/>
      <c r="AZ172" s="106"/>
      <c r="BA172" s="106"/>
    </row>
    <row r="173" customFormat="false" ht="12.8" hidden="false" customHeight="false" outlineLevel="0" collapsed="false">
      <c r="K173" s="106"/>
      <c r="W173" s="106"/>
      <c r="X173" s="103"/>
      <c r="Y173" s="106"/>
      <c r="Z173" s="106"/>
      <c r="AA173" s="106"/>
      <c r="AB173" s="106"/>
      <c r="AC173" s="106"/>
      <c r="AD173" s="106"/>
      <c r="AE173" s="106"/>
      <c r="AF173" s="106"/>
      <c r="AG173" s="106"/>
      <c r="AH173" s="106"/>
      <c r="AI173" s="106"/>
      <c r="AJ173" s="106"/>
      <c r="AK173" s="106"/>
      <c r="AL173" s="106"/>
      <c r="AM173" s="106"/>
      <c r="AN173" s="106"/>
      <c r="AO173" s="106"/>
      <c r="AP173" s="106"/>
      <c r="AQ173" s="106"/>
      <c r="AR173" s="106"/>
      <c r="AS173" s="106"/>
      <c r="AT173" s="106"/>
      <c r="AU173" s="106"/>
      <c r="AV173" s="106"/>
      <c r="AW173" s="106"/>
      <c r="AX173" s="106"/>
      <c r="AY173" s="106"/>
      <c r="AZ173" s="106"/>
      <c r="BA173" s="106"/>
    </row>
    <row r="174" customFormat="false" ht="12.8" hidden="false" customHeight="false" outlineLevel="0" collapsed="false">
      <c r="K174" s="106"/>
      <c r="W174" s="106"/>
      <c r="X174" s="103"/>
      <c r="Y174" s="106"/>
      <c r="Z174" s="106"/>
      <c r="AA174" s="106"/>
      <c r="AB174" s="106"/>
      <c r="AC174" s="106"/>
      <c r="AD174" s="106"/>
      <c r="AE174" s="106"/>
      <c r="AF174" s="106"/>
      <c r="AG174" s="106"/>
      <c r="AH174" s="106"/>
      <c r="AI174" s="106"/>
      <c r="AJ174" s="106"/>
      <c r="AK174" s="106"/>
      <c r="AL174" s="106"/>
      <c r="AM174" s="106"/>
      <c r="AN174" s="106"/>
      <c r="AO174" s="106"/>
      <c r="AP174" s="106"/>
      <c r="AQ174" s="106"/>
      <c r="AR174" s="106"/>
      <c r="AS174" s="106"/>
      <c r="AT174" s="106"/>
      <c r="AU174" s="106"/>
      <c r="AV174" s="106"/>
      <c r="AW174" s="106"/>
      <c r="AX174" s="106"/>
      <c r="AY174" s="106"/>
      <c r="AZ174" s="106"/>
      <c r="BA174" s="106"/>
    </row>
    <row r="175" customFormat="false" ht="12.8" hidden="false" customHeight="false" outlineLevel="0" collapsed="false">
      <c r="K175" s="106"/>
      <c r="W175" s="106"/>
      <c r="X175" s="103"/>
      <c r="Y175" s="106"/>
      <c r="Z175" s="106"/>
      <c r="AA175" s="106"/>
      <c r="AB175" s="106"/>
      <c r="AC175" s="106"/>
      <c r="AD175" s="106"/>
      <c r="AE175" s="106"/>
      <c r="AF175" s="106"/>
      <c r="AG175" s="106"/>
      <c r="AH175" s="106"/>
      <c r="AI175" s="106"/>
      <c r="AJ175" s="106"/>
      <c r="AK175" s="106"/>
      <c r="AL175" s="106"/>
      <c r="AM175" s="106"/>
      <c r="AN175" s="106"/>
      <c r="AO175" s="106"/>
      <c r="AP175" s="106"/>
      <c r="AQ175" s="106"/>
      <c r="AR175" s="106"/>
      <c r="AS175" s="106"/>
      <c r="AT175" s="106"/>
      <c r="AU175" s="106"/>
      <c r="AV175" s="106"/>
      <c r="AW175" s="106"/>
      <c r="AX175" s="106"/>
      <c r="AY175" s="106"/>
      <c r="AZ175" s="106"/>
      <c r="BA175" s="106"/>
    </row>
    <row r="176" customFormat="false" ht="12.8" hidden="false" customHeight="false" outlineLevel="0" collapsed="false">
      <c r="K176" s="106"/>
      <c r="W176" s="106"/>
      <c r="X176" s="103"/>
      <c r="Y176" s="106"/>
      <c r="Z176" s="106"/>
      <c r="AA176" s="106"/>
      <c r="AB176" s="106"/>
      <c r="AC176" s="106"/>
      <c r="AD176" s="106"/>
      <c r="AE176" s="106"/>
      <c r="AF176" s="106"/>
      <c r="AG176" s="106"/>
      <c r="AH176" s="106"/>
      <c r="AI176" s="106"/>
      <c r="AJ176" s="106"/>
      <c r="AK176" s="106"/>
      <c r="AL176" s="106"/>
      <c r="AM176" s="106"/>
      <c r="AN176" s="106"/>
      <c r="AO176" s="106"/>
      <c r="AP176" s="106"/>
      <c r="AQ176" s="106"/>
      <c r="AR176" s="106"/>
      <c r="AS176" s="106"/>
      <c r="AT176" s="106"/>
      <c r="AU176" s="106"/>
      <c r="AV176" s="106"/>
      <c r="AW176" s="106"/>
      <c r="AX176" s="106"/>
      <c r="AY176" s="106"/>
      <c r="AZ176" s="106"/>
      <c r="BA176" s="106"/>
    </row>
    <row r="177" customFormat="false" ht="12.8" hidden="false" customHeight="false" outlineLevel="0" collapsed="false">
      <c r="K177" s="106"/>
      <c r="W177" s="106"/>
      <c r="X177" s="103"/>
      <c r="Y177" s="106"/>
      <c r="Z177" s="106"/>
      <c r="AA177" s="106"/>
      <c r="AB177" s="106"/>
      <c r="AC177" s="106"/>
      <c r="AD177" s="106"/>
      <c r="AE177" s="106"/>
      <c r="AF177" s="106"/>
      <c r="AG177" s="106"/>
      <c r="AH177" s="106"/>
      <c r="AI177" s="106"/>
      <c r="AJ177" s="106"/>
      <c r="AK177" s="106"/>
      <c r="AL177" s="106"/>
      <c r="AM177" s="106"/>
      <c r="AN177" s="106"/>
      <c r="AO177" s="106"/>
      <c r="AP177" s="106"/>
      <c r="AQ177" s="106"/>
      <c r="AR177" s="106"/>
      <c r="AS177" s="106"/>
      <c r="AT177" s="106"/>
      <c r="AU177" s="106"/>
      <c r="AV177" s="106"/>
      <c r="AW177" s="106"/>
      <c r="AX177" s="106"/>
      <c r="AY177" s="106"/>
      <c r="AZ177" s="106"/>
      <c r="BA177" s="106"/>
    </row>
    <row r="178" customFormat="false" ht="12.8" hidden="false" customHeight="false" outlineLevel="0" collapsed="false">
      <c r="K178" s="106"/>
      <c r="W178" s="106"/>
      <c r="X178" s="103"/>
      <c r="Y178" s="106"/>
      <c r="Z178" s="106"/>
      <c r="AA178" s="106"/>
      <c r="AB178" s="106"/>
      <c r="AC178" s="106"/>
      <c r="AD178" s="106"/>
      <c r="AE178" s="106"/>
      <c r="AF178" s="106"/>
      <c r="AG178" s="106"/>
      <c r="AH178" s="106"/>
      <c r="AI178" s="106"/>
      <c r="AJ178" s="106"/>
      <c r="AK178" s="106"/>
      <c r="AL178" s="106"/>
      <c r="AM178" s="106"/>
      <c r="AN178" s="106"/>
      <c r="AO178" s="106"/>
      <c r="AP178" s="106"/>
      <c r="AQ178" s="106"/>
      <c r="AR178" s="106"/>
      <c r="AS178" s="106"/>
      <c r="AT178" s="106"/>
      <c r="AU178" s="106"/>
      <c r="AV178" s="106"/>
      <c r="AW178" s="106"/>
      <c r="AX178" s="106"/>
      <c r="AY178" s="106"/>
      <c r="AZ178" s="106"/>
      <c r="BA178" s="106"/>
    </row>
    <row r="179" customFormat="false" ht="12.8" hidden="false" customHeight="false" outlineLevel="0" collapsed="false">
      <c r="K179" s="106"/>
      <c r="W179" s="106"/>
      <c r="X179" s="103"/>
      <c r="Y179" s="106"/>
      <c r="Z179" s="106"/>
      <c r="AA179" s="106"/>
      <c r="AB179" s="106"/>
      <c r="AC179" s="106"/>
      <c r="AD179" s="106"/>
      <c r="AE179" s="106"/>
      <c r="AF179" s="106"/>
      <c r="AG179" s="106"/>
      <c r="AH179" s="106"/>
      <c r="AI179" s="106"/>
      <c r="AJ179" s="106"/>
      <c r="AK179" s="106"/>
      <c r="AL179" s="106"/>
      <c r="AM179" s="106"/>
      <c r="AN179" s="106"/>
      <c r="AO179" s="106"/>
      <c r="AP179" s="106"/>
      <c r="AQ179" s="106"/>
      <c r="AR179" s="106"/>
      <c r="AS179" s="106"/>
      <c r="AT179" s="106"/>
      <c r="AU179" s="106"/>
      <c r="AV179" s="106"/>
      <c r="AW179" s="106"/>
      <c r="AX179" s="106"/>
      <c r="AY179" s="106"/>
      <c r="AZ179" s="106"/>
      <c r="BA179" s="106"/>
    </row>
    <row r="180" customFormat="false" ht="12.8" hidden="false" customHeight="false" outlineLevel="0" collapsed="false">
      <c r="K180" s="106"/>
      <c r="W180" s="106"/>
      <c r="X180" s="103"/>
      <c r="Y180" s="106"/>
      <c r="Z180" s="106"/>
      <c r="AA180" s="106"/>
      <c r="AB180" s="106"/>
      <c r="AC180" s="106"/>
      <c r="AD180" s="106"/>
      <c r="AE180" s="106"/>
      <c r="AF180" s="106"/>
      <c r="AG180" s="106"/>
      <c r="AH180" s="106"/>
      <c r="AI180" s="106"/>
      <c r="AJ180" s="106"/>
      <c r="AK180" s="106"/>
      <c r="AL180" s="106"/>
      <c r="AM180" s="106"/>
      <c r="AN180" s="106"/>
      <c r="AO180" s="106"/>
      <c r="AP180" s="106"/>
      <c r="AQ180" s="106"/>
      <c r="AR180" s="106"/>
      <c r="AS180" s="106"/>
      <c r="AT180" s="106"/>
      <c r="AU180" s="106"/>
      <c r="AV180" s="106"/>
      <c r="AW180" s="106"/>
      <c r="AX180" s="106"/>
      <c r="AY180" s="106"/>
      <c r="AZ180" s="106"/>
      <c r="BA180" s="106"/>
    </row>
    <row r="181" customFormat="false" ht="12.8" hidden="false" customHeight="false" outlineLevel="0" collapsed="false">
      <c r="K181" s="106"/>
      <c r="W181" s="106"/>
      <c r="X181" s="103"/>
      <c r="Y181" s="106"/>
      <c r="Z181" s="106"/>
      <c r="AA181" s="106"/>
      <c r="AB181" s="106"/>
      <c r="AC181" s="106"/>
      <c r="AD181" s="106"/>
      <c r="AE181" s="106"/>
      <c r="AF181" s="106"/>
      <c r="AG181" s="106"/>
      <c r="AH181" s="106"/>
      <c r="AI181" s="106"/>
      <c r="AJ181" s="106"/>
      <c r="AK181" s="106"/>
      <c r="AL181" s="106"/>
      <c r="AM181" s="106"/>
      <c r="AN181" s="106"/>
      <c r="AO181" s="106"/>
      <c r="AP181" s="106"/>
      <c r="AQ181" s="106"/>
      <c r="AR181" s="106"/>
      <c r="AS181" s="106"/>
      <c r="AT181" s="106"/>
      <c r="AU181" s="106"/>
      <c r="AV181" s="106"/>
      <c r="AW181" s="106"/>
      <c r="AX181" s="106"/>
      <c r="AY181" s="106"/>
      <c r="AZ181" s="106"/>
      <c r="BA181" s="106"/>
    </row>
    <row r="182" customFormat="false" ht="12.8" hidden="false" customHeight="false" outlineLevel="0" collapsed="false">
      <c r="K182" s="106"/>
      <c r="W182" s="106"/>
      <c r="X182" s="103"/>
      <c r="Y182" s="106"/>
      <c r="Z182" s="106"/>
      <c r="AA182" s="106"/>
      <c r="AB182" s="106"/>
      <c r="AC182" s="106"/>
      <c r="AD182" s="106"/>
      <c r="AE182" s="106"/>
      <c r="AF182" s="106"/>
      <c r="AG182" s="106"/>
      <c r="AH182" s="106"/>
      <c r="AI182" s="106"/>
      <c r="AJ182" s="106"/>
      <c r="AK182" s="106"/>
      <c r="AL182" s="106"/>
      <c r="AM182" s="106"/>
      <c r="AN182" s="106"/>
      <c r="AO182" s="106"/>
      <c r="AP182" s="106"/>
      <c r="AQ182" s="106"/>
      <c r="AR182" s="106"/>
      <c r="AS182" s="106"/>
      <c r="AT182" s="106"/>
      <c r="AU182" s="106"/>
      <c r="AV182" s="106"/>
      <c r="AW182" s="106"/>
      <c r="AX182" s="106"/>
      <c r="AY182" s="106"/>
      <c r="AZ182" s="106"/>
      <c r="BA182" s="106"/>
    </row>
    <row r="183" customFormat="false" ht="12.8" hidden="false" customHeight="false" outlineLevel="0" collapsed="false">
      <c r="K183" s="106"/>
      <c r="W183" s="106"/>
      <c r="X183" s="103"/>
      <c r="Y183" s="106"/>
      <c r="Z183" s="106"/>
      <c r="AA183" s="106"/>
      <c r="AB183" s="106"/>
      <c r="AC183" s="106"/>
      <c r="AD183" s="106"/>
      <c r="AE183" s="106"/>
      <c r="AF183" s="106"/>
      <c r="AG183" s="106"/>
      <c r="AH183" s="106"/>
      <c r="AI183" s="106"/>
      <c r="AJ183" s="106"/>
      <c r="AK183" s="106"/>
      <c r="AL183" s="106"/>
      <c r="AM183" s="106"/>
      <c r="AN183" s="106"/>
      <c r="AO183" s="106"/>
      <c r="AP183" s="106"/>
      <c r="AQ183" s="106"/>
      <c r="AR183" s="106"/>
      <c r="AS183" s="106"/>
      <c r="AT183" s="106"/>
      <c r="AU183" s="106"/>
      <c r="AV183" s="106"/>
      <c r="AW183" s="106"/>
      <c r="AX183" s="106"/>
      <c r="AY183" s="106"/>
      <c r="AZ183" s="106"/>
      <c r="BA183" s="106"/>
    </row>
    <row r="184" customFormat="false" ht="12.8" hidden="false" customHeight="false" outlineLevel="0" collapsed="false">
      <c r="K184" s="106"/>
      <c r="W184" s="106"/>
      <c r="X184" s="103"/>
      <c r="Y184" s="106"/>
      <c r="Z184" s="106"/>
      <c r="AA184" s="106"/>
      <c r="AB184" s="106"/>
      <c r="AC184" s="106"/>
      <c r="AD184" s="106"/>
      <c r="AE184" s="106"/>
      <c r="AF184" s="106"/>
      <c r="AG184" s="106"/>
      <c r="AH184" s="106"/>
      <c r="AI184" s="106"/>
      <c r="AJ184" s="106"/>
      <c r="AK184" s="106"/>
      <c r="AL184" s="106"/>
      <c r="AM184" s="106"/>
      <c r="AN184" s="106"/>
      <c r="AO184" s="106"/>
      <c r="AP184" s="106"/>
      <c r="AQ184" s="106"/>
      <c r="AR184" s="106"/>
      <c r="AS184" s="106"/>
      <c r="AT184" s="106"/>
      <c r="AU184" s="106"/>
      <c r="AV184" s="106"/>
      <c r="AW184" s="106"/>
      <c r="AX184" s="106"/>
      <c r="AY184" s="106"/>
      <c r="AZ184" s="106"/>
      <c r="BA184" s="106"/>
    </row>
    <row r="185" customFormat="false" ht="12.8" hidden="false" customHeight="false" outlineLevel="0" collapsed="false">
      <c r="K185" s="106"/>
      <c r="W185" s="106"/>
      <c r="X185" s="103"/>
      <c r="Y185" s="106"/>
      <c r="Z185" s="106"/>
      <c r="AA185" s="106"/>
      <c r="AB185" s="106"/>
      <c r="AC185" s="106"/>
      <c r="AD185" s="106"/>
      <c r="AE185" s="106"/>
      <c r="AF185" s="106"/>
      <c r="AG185" s="106"/>
      <c r="AH185" s="106"/>
      <c r="AI185" s="106"/>
      <c r="AJ185" s="106"/>
      <c r="AK185" s="106"/>
      <c r="AL185" s="106"/>
      <c r="AM185" s="106"/>
      <c r="AN185" s="106"/>
      <c r="AO185" s="106"/>
      <c r="AP185" s="106"/>
      <c r="AQ185" s="106"/>
      <c r="AR185" s="106"/>
      <c r="AS185" s="106"/>
      <c r="AT185" s="106"/>
      <c r="AU185" s="106"/>
      <c r="AV185" s="106"/>
      <c r="AW185" s="106"/>
      <c r="AX185" s="106"/>
      <c r="AY185" s="106"/>
      <c r="AZ185" s="106"/>
      <c r="BA185" s="106"/>
    </row>
    <row r="186" customFormat="false" ht="12.8" hidden="false" customHeight="false" outlineLevel="0" collapsed="false">
      <c r="K186" s="106"/>
      <c r="W186" s="106"/>
      <c r="X186" s="103"/>
      <c r="Y186" s="106"/>
      <c r="Z186" s="106"/>
      <c r="AA186" s="106"/>
      <c r="AB186" s="106"/>
      <c r="AC186" s="106"/>
      <c r="AD186" s="106"/>
      <c r="AE186" s="106"/>
      <c r="AF186" s="106"/>
      <c r="AG186" s="106"/>
      <c r="AH186" s="106"/>
      <c r="AI186" s="106"/>
      <c r="AJ186" s="106"/>
      <c r="AK186" s="106"/>
      <c r="AL186" s="106"/>
      <c r="AM186" s="106"/>
      <c r="AN186" s="106"/>
      <c r="AO186" s="106"/>
      <c r="AP186" s="106"/>
      <c r="AQ186" s="106"/>
      <c r="AR186" s="106"/>
      <c r="AS186" s="106"/>
      <c r="AT186" s="106"/>
      <c r="AU186" s="106"/>
      <c r="AV186" s="106"/>
      <c r="AW186" s="106"/>
      <c r="AX186" s="106"/>
      <c r="AY186" s="106"/>
      <c r="AZ186" s="106"/>
      <c r="BA186" s="106"/>
    </row>
    <row r="187" customFormat="false" ht="12.8" hidden="false" customHeight="false" outlineLevel="0" collapsed="false">
      <c r="K187" s="106"/>
      <c r="W187" s="106"/>
      <c r="X187" s="103"/>
      <c r="Y187" s="106"/>
      <c r="Z187" s="106"/>
      <c r="AA187" s="106"/>
      <c r="AB187" s="106"/>
      <c r="AC187" s="106"/>
      <c r="AD187" s="106"/>
      <c r="AE187" s="106"/>
      <c r="AF187" s="106"/>
      <c r="AG187" s="106"/>
      <c r="AH187" s="106"/>
      <c r="AI187" s="106"/>
      <c r="AJ187" s="106"/>
      <c r="AK187" s="106"/>
      <c r="AL187" s="106"/>
      <c r="AM187" s="106"/>
      <c r="AN187" s="106"/>
      <c r="AO187" s="106"/>
      <c r="AP187" s="106"/>
      <c r="AQ187" s="106"/>
      <c r="AR187" s="106"/>
      <c r="AS187" s="106"/>
      <c r="AT187" s="106"/>
      <c r="AU187" s="106"/>
      <c r="AV187" s="106"/>
      <c r="AW187" s="106"/>
      <c r="AX187" s="106"/>
      <c r="AY187" s="106"/>
      <c r="AZ187" s="106"/>
      <c r="BA187" s="106"/>
    </row>
    <row r="188" customFormat="false" ht="12.8" hidden="false" customHeight="false" outlineLevel="0" collapsed="false">
      <c r="K188" s="106"/>
      <c r="W188" s="106"/>
      <c r="X188" s="103"/>
      <c r="Y188" s="106"/>
      <c r="Z188" s="106"/>
      <c r="AA188" s="106"/>
      <c r="AB188" s="106"/>
      <c r="AC188" s="106"/>
      <c r="AD188" s="106"/>
      <c r="AE188" s="106"/>
      <c r="AF188" s="106"/>
      <c r="AG188" s="106"/>
      <c r="AH188" s="106"/>
      <c r="AI188" s="106"/>
      <c r="AJ188" s="106"/>
      <c r="AK188" s="106"/>
      <c r="AL188" s="106"/>
      <c r="AM188" s="106"/>
      <c r="AN188" s="106"/>
      <c r="AO188" s="106"/>
      <c r="AP188" s="106"/>
      <c r="AQ188" s="106"/>
      <c r="AR188" s="106"/>
      <c r="AS188" s="106"/>
      <c r="AT188" s="106"/>
      <c r="AU188" s="106"/>
      <c r="AV188" s="106"/>
      <c r="AW188" s="106"/>
      <c r="AX188" s="106"/>
      <c r="AY188" s="106"/>
      <c r="AZ188" s="106"/>
      <c r="BA188" s="106"/>
    </row>
    <row r="189" customFormat="false" ht="12.8" hidden="false" customHeight="false" outlineLevel="0" collapsed="false">
      <c r="K189" s="106"/>
      <c r="W189" s="106"/>
      <c r="X189" s="103"/>
      <c r="Y189" s="106"/>
      <c r="Z189" s="106"/>
      <c r="AA189" s="106"/>
      <c r="AB189" s="106"/>
      <c r="AC189" s="106"/>
      <c r="AD189" s="106"/>
      <c r="AE189" s="106"/>
      <c r="AF189" s="106"/>
      <c r="AG189" s="106"/>
      <c r="AH189" s="106"/>
      <c r="AI189" s="106"/>
      <c r="AJ189" s="106"/>
      <c r="AK189" s="106"/>
      <c r="AL189" s="106"/>
      <c r="AM189" s="106"/>
      <c r="AN189" s="106"/>
      <c r="AO189" s="106"/>
      <c r="AP189" s="106"/>
      <c r="AQ189" s="106"/>
      <c r="AR189" s="106"/>
      <c r="AS189" s="106"/>
      <c r="AT189" s="106"/>
      <c r="AU189" s="106"/>
      <c r="AV189" s="106"/>
      <c r="AW189" s="106"/>
      <c r="AX189" s="106"/>
      <c r="AY189" s="106"/>
      <c r="AZ189" s="106"/>
      <c r="BA189" s="106"/>
    </row>
    <row r="190" customFormat="false" ht="12.8" hidden="false" customHeight="false" outlineLevel="0" collapsed="false">
      <c r="K190" s="106"/>
      <c r="W190" s="106"/>
      <c r="X190" s="103"/>
      <c r="Y190" s="106"/>
      <c r="Z190" s="106"/>
      <c r="AA190" s="106"/>
      <c r="AB190" s="106"/>
      <c r="AC190" s="106"/>
      <c r="AD190" s="106"/>
      <c r="AE190" s="106"/>
      <c r="AF190" s="106"/>
      <c r="AG190" s="106"/>
      <c r="AH190" s="106"/>
      <c r="AI190" s="106"/>
      <c r="AJ190" s="106"/>
      <c r="AK190" s="106"/>
      <c r="AL190" s="106"/>
      <c r="AM190" s="106"/>
      <c r="AN190" s="106"/>
      <c r="AO190" s="106"/>
      <c r="AP190" s="106"/>
      <c r="AQ190" s="106"/>
      <c r="AR190" s="106"/>
      <c r="AS190" s="106"/>
      <c r="AT190" s="106"/>
      <c r="AU190" s="106"/>
      <c r="AV190" s="106"/>
      <c r="AW190" s="106"/>
      <c r="AX190" s="106"/>
      <c r="AY190" s="106"/>
      <c r="AZ190" s="106"/>
      <c r="BA190" s="106"/>
    </row>
    <row r="191" customFormat="false" ht="12.8" hidden="false" customHeight="false" outlineLevel="0" collapsed="false">
      <c r="K191" s="106"/>
      <c r="W191" s="106"/>
      <c r="X191" s="103"/>
      <c r="Y191" s="106"/>
      <c r="Z191" s="106"/>
      <c r="AA191" s="106"/>
      <c r="AB191" s="106"/>
      <c r="AC191" s="106"/>
      <c r="AD191" s="106"/>
      <c r="AE191" s="106"/>
      <c r="AF191" s="106"/>
      <c r="AG191" s="106"/>
      <c r="AH191" s="106"/>
      <c r="AI191" s="106"/>
      <c r="AJ191" s="106"/>
      <c r="AK191" s="106"/>
      <c r="AL191" s="106"/>
      <c r="AM191" s="106"/>
      <c r="AN191" s="106"/>
      <c r="AO191" s="106"/>
      <c r="AP191" s="106"/>
      <c r="AQ191" s="106"/>
      <c r="AR191" s="106"/>
      <c r="AS191" s="106"/>
      <c r="AT191" s="106"/>
      <c r="AU191" s="106"/>
      <c r="AV191" s="106"/>
      <c r="AW191" s="106"/>
      <c r="AX191" s="106"/>
      <c r="AY191" s="106"/>
      <c r="AZ191" s="106"/>
      <c r="BA191" s="106"/>
    </row>
    <row r="192" customFormat="false" ht="12.8" hidden="false" customHeight="false" outlineLevel="0" collapsed="false">
      <c r="K192" s="106"/>
      <c r="W192" s="106"/>
      <c r="X192" s="103"/>
      <c r="Y192" s="106"/>
      <c r="Z192" s="106"/>
      <c r="AA192" s="106"/>
      <c r="AB192" s="106"/>
      <c r="AC192" s="106"/>
      <c r="AD192" s="106"/>
      <c r="AE192" s="106"/>
      <c r="AF192" s="106"/>
      <c r="AG192" s="106"/>
      <c r="AH192" s="106"/>
      <c r="AI192" s="106"/>
      <c r="AJ192" s="106"/>
      <c r="AK192" s="106"/>
      <c r="AL192" s="106"/>
      <c r="AM192" s="106"/>
      <c r="AN192" s="106"/>
      <c r="AO192" s="106"/>
      <c r="AP192" s="106"/>
      <c r="AQ192" s="106"/>
      <c r="AR192" s="106"/>
      <c r="AS192" s="106"/>
      <c r="AT192" s="106"/>
      <c r="AU192" s="106"/>
      <c r="AV192" s="106"/>
      <c r="AW192" s="106"/>
      <c r="AX192" s="106"/>
      <c r="AY192" s="106"/>
      <c r="AZ192" s="106"/>
      <c r="BA192" s="106"/>
    </row>
    <row r="193" customFormat="false" ht="12.8" hidden="false" customHeight="false" outlineLevel="0" collapsed="false">
      <c r="K193" s="106"/>
      <c r="W193" s="106"/>
      <c r="X193" s="103"/>
      <c r="Y193" s="106"/>
      <c r="Z193" s="106"/>
      <c r="AA193" s="106"/>
      <c r="AB193" s="106"/>
      <c r="AC193" s="106"/>
      <c r="AD193" s="106"/>
      <c r="AE193" s="106"/>
      <c r="AF193" s="106"/>
      <c r="AG193" s="106"/>
      <c r="AH193" s="106"/>
      <c r="AI193" s="106"/>
      <c r="AJ193" s="106"/>
      <c r="AK193" s="106"/>
      <c r="AL193" s="106"/>
      <c r="AM193" s="106"/>
      <c r="AN193" s="106"/>
      <c r="AO193" s="106"/>
      <c r="AP193" s="106"/>
      <c r="AQ193" s="106"/>
      <c r="AR193" s="106"/>
      <c r="AS193" s="106"/>
      <c r="AT193" s="106"/>
      <c r="AU193" s="106"/>
      <c r="AV193" s="106"/>
      <c r="AW193" s="106"/>
      <c r="AX193" s="106"/>
      <c r="AY193" s="106"/>
      <c r="AZ193" s="106"/>
      <c r="BA193" s="106"/>
    </row>
    <row r="194" customFormat="false" ht="12.8" hidden="false" customHeight="false" outlineLevel="0" collapsed="false">
      <c r="K194" s="106"/>
      <c r="W194" s="106"/>
      <c r="X194" s="103"/>
      <c r="Y194" s="106"/>
      <c r="Z194" s="106"/>
      <c r="AA194" s="106"/>
      <c r="AB194" s="106"/>
      <c r="AC194" s="106"/>
      <c r="AD194" s="106"/>
      <c r="AE194" s="106"/>
      <c r="AF194" s="106"/>
      <c r="AG194" s="106"/>
      <c r="AH194" s="106"/>
      <c r="AI194" s="106"/>
      <c r="AJ194" s="106"/>
      <c r="AK194" s="106"/>
      <c r="AL194" s="106"/>
      <c r="AM194" s="106"/>
      <c r="AN194" s="106"/>
      <c r="AO194" s="106"/>
      <c r="AP194" s="106"/>
      <c r="AQ194" s="106"/>
      <c r="AR194" s="106"/>
      <c r="AS194" s="106"/>
      <c r="AT194" s="106"/>
      <c r="AU194" s="106"/>
      <c r="AV194" s="106"/>
      <c r="AW194" s="106"/>
      <c r="AX194" s="106"/>
      <c r="AY194" s="106"/>
      <c r="AZ194" s="106"/>
      <c r="BA194" s="106"/>
    </row>
    <row r="195" customFormat="false" ht="12.8" hidden="false" customHeight="false" outlineLevel="0" collapsed="false">
      <c r="K195" s="106"/>
      <c r="W195" s="106"/>
      <c r="X195" s="103"/>
      <c r="Y195" s="106"/>
      <c r="Z195" s="106"/>
      <c r="AA195" s="106"/>
      <c r="AB195" s="106"/>
      <c r="AC195" s="106"/>
      <c r="AD195" s="106"/>
      <c r="AE195" s="106"/>
      <c r="AF195" s="106"/>
      <c r="AG195" s="106"/>
      <c r="AH195" s="106"/>
      <c r="AI195" s="106"/>
      <c r="AJ195" s="106"/>
      <c r="AK195" s="106"/>
      <c r="AL195" s="106"/>
      <c r="AM195" s="106"/>
      <c r="AN195" s="106"/>
      <c r="AO195" s="106"/>
      <c r="AP195" s="106"/>
      <c r="AQ195" s="106"/>
      <c r="AR195" s="106"/>
      <c r="AS195" s="106"/>
      <c r="AT195" s="106"/>
      <c r="AU195" s="106"/>
      <c r="AV195" s="106"/>
      <c r="AW195" s="106"/>
      <c r="AX195" s="106"/>
      <c r="AY195" s="106"/>
      <c r="AZ195" s="106"/>
      <c r="BA195" s="106"/>
    </row>
    <row r="196" customFormat="false" ht="12.8" hidden="false" customHeight="false" outlineLevel="0" collapsed="false">
      <c r="K196" s="106"/>
      <c r="W196" s="106"/>
      <c r="X196" s="103"/>
      <c r="Y196" s="106"/>
      <c r="Z196" s="106"/>
      <c r="AA196" s="106"/>
      <c r="AB196" s="106"/>
      <c r="AC196" s="106"/>
      <c r="AD196" s="106"/>
      <c r="AE196" s="106"/>
      <c r="AF196" s="106"/>
      <c r="AG196" s="106"/>
      <c r="AH196" s="106"/>
      <c r="AI196" s="106"/>
      <c r="AJ196" s="106"/>
      <c r="AK196" s="106"/>
      <c r="AL196" s="106"/>
      <c r="AM196" s="106"/>
      <c r="AN196" s="106"/>
      <c r="AO196" s="106"/>
      <c r="AP196" s="106"/>
      <c r="AQ196" s="106"/>
      <c r="AR196" s="106"/>
      <c r="AS196" s="106"/>
      <c r="AT196" s="106"/>
      <c r="AU196" s="106"/>
      <c r="AV196" s="106"/>
      <c r="AW196" s="106"/>
      <c r="AX196" s="106"/>
      <c r="AY196" s="106"/>
      <c r="AZ196" s="106"/>
      <c r="BA196" s="106"/>
    </row>
    <row r="197" customFormat="false" ht="12.8" hidden="false" customHeight="false" outlineLevel="0" collapsed="false">
      <c r="K197" s="106"/>
      <c r="W197" s="106"/>
      <c r="X197" s="103"/>
      <c r="Y197" s="106"/>
      <c r="Z197" s="106"/>
      <c r="AA197" s="106"/>
      <c r="AB197" s="106"/>
      <c r="AC197" s="106"/>
      <c r="AD197" s="106"/>
      <c r="AE197" s="106"/>
      <c r="AF197" s="106"/>
      <c r="AG197" s="106"/>
      <c r="AH197" s="106"/>
      <c r="AI197" s="106"/>
      <c r="AJ197" s="106"/>
      <c r="AK197" s="106"/>
      <c r="AL197" s="106"/>
      <c r="AM197" s="106"/>
      <c r="AN197" s="106"/>
      <c r="AO197" s="106"/>
      <c r="AP197" s="106"/>
      <c r="AQ197" s="106"/>
      <c r="AR197" s="106"/>
      <c r="AS197" s="106"/>
      <c r="AT197" s="106"/>
      <c r="AU197" s="106"/>
      <c r="AV197" s="106"/>
      <c r="AW197" s="106"/>
      <c r="AX197" s="106"/>
      <c r="AY197" s="106"/>
      <c r="AZ197" s="106"/>
      <c r="BA197" s="106"/>
    </row>
    <row r="198" customFormat="false" ht="12.8" hidden="false" customHeight="false" outlineLevel="0" collapsed="false">
      <c r="K198" s="106"/>
      <c r="W198" s="106"/>
      <c r="X198" s="103"/>
      <c r="Y198" s="106"/>
      <c r="Z198" s="106"/>
      <c r="AA198" s="106"/>
      <c r="AB198" s="106"/>
      <c r="AC198" s="106"/>
      <c r="AD198" s="106"/>
      <c r="AE198" s="106"/>
      <c r="AF198" s="106"/>
      <c r="AG198" s="106"/>
      <c r="AH198" s="106"/>
      <c r="AI198" s="106"/>
      <c r="AJ198" s="106"/>
      <c r="AK198" s="106"/>
      <c r="AL198" s="106"/>
      <c r="AM198" s="106"/>
      <c r="AN198" s="106"/>
      <c r="AO198" s="106"/>
      <c r="AP198" s="106"/>
      <c r="AQ198" s="106"/>
      <c r="AR198" s="106"/>
      <c r="AS198" s="106"/>
      <c r="AT198" s="106"/>
      <c r="AU198" s="106"/>
      <c r="AV198" s="106"/>
      <c r="AW198" s="106"/>
      <c r="AX198" s="106"/>
      <c r="AY198" s="106"/>
      <c r="AZ198" s="106"/>
      <c r="BA198" s="106"/>
    </row>
    <row r="199" customFormat="false" ht="12.8" hidden="false" customHeight="false" outlineLevel="0" collapsed="false">
      <c r="K199" s="106"/>
      <c r="W199" s="106"/>
      <c r="X199" s="103"/>
      <c r="Y199" s="106"/>
      <c r="Z199" s="106"/>
      <c r="AA199" s="106"/>
      <c r="AB199" s="106"/>
      <c r="AC199" s="106"/>
      <c r="AD199" s="106"/>
      <c r="AE199" s="106"/>
      <c r="AF199" s="106"/>
      <c r="AG199" s="106"/>
      <c r="AH199" s="106"/>
      <c r="AI199" s="106"/>
      <c r="AJ199" s="106"/>
      <c r="AK199" s="106"/>
      <c r="AL199" s="106"/>
      <c r="AM199" s="106"/>
      <c r="AN199" s="106"/>
      <c r="AO199" s="106"/>
      <c r="AP199" s="106"/>
      <c r="AQ199" s="106"/>
      <c r="AR199" s="106"/>
      <c r="AS199" s="106"/>
      <c r="AT199" s="106"/>
      <c r="AU199" s="106"/>
      <c r="AV199" s="106"/>
      <c r="AW199" s="106"/>
      <c r="AX199" s="106"/>
      <c r="AY199" s="106"/>
      <c r="AZ199" s="106"/>
      <c r="BA199" s="106"/>
    </row>
    <row r="200" customFormat="false" ht="12.8" hidden="false" customHeight="false" outlineLevel="0" collapsed="false">
      <c r="K200" s="106"/>
      <c r="W200" s="106"/>
      <c r="X200" s="103"/>
      <c r="Y200" s="106"/>
      <c r="Z200" s="106"/>
      <c r="AA200" s="106"/>
      <c r="AB200" s="106"/>
      <c r="AC200" s="106"/>
      <c r="AD200" s="106"/>
      <c r="AE200" s="106"/>
      <c r="AF200" s="106"/>
      <c r="AG200" s="106"/>
      <c r="AH200" s="106"/>
      <c r="AI200" s="106"/>
      <c r="AJ200" s="106"/>
      <c r="AK200" s="106"/>
      <c r="AL200" s="106"/>
      <c r="AM200" s="106"/>
      <c r="AN200" s="106"/>
      <c r="AO200" s="106"/>
      <c r="AP200" s="106"/>
      <c r="AQ200" s="106"/>
      <c r="AR200" s="106"/>
      <c r="AS200" s="106"/>
      <c r="AT200" s="106"/>
      <c r="AU200" s="106"/>
      <c r="AV200" s="106"/>
      <c r="AW200" s="106"/>
      <c r="AX200" s="106"/>
      <c r="AY200" s="106"/>
      <c r="AZ200" s="106"/>
      <c r="BA200" s="106"/>
    </row>
    <row r="201" customFormat="false" ht="12.8" hidden="false" customHeight="false" outlineLevel="0" collapsed="false">
      <c r="K201" s="106"/>
      <c r="W201" s="106"/>
      <c r="X201" s="103"/>
      <c r="Y201" s="106"/>
      <c r="Z201" s="106"/>
      <c r="AA201" s="106"/>
      <c r="AB201" s="106"/>
      <c r="AC201" s="106"/>
      <c r="AD201" s="106"/>
      <c r="AE201" s="106"/>
      <c r="AF201" s="106"/>
      <c r="AG201" s="106"/>
      <c r="AH201" s="106"/>
      <c r="AI201" s="106"/>
      <c r="AJ201" s="106"/>
      <c r="AK201" s="106"/>
      <c r="AL201" s="106"/>
      <c r="AM201" s="106"/>
      <c r="AN201" s="106"/>
      <c r="AO201" s="106"/>
      <c r="AP201" s="106"/>
      <c r="AQ201" s="106"/>
      <c r="AR201" s="106"/>
      <c r="AS201" s="106"/>
      <c r="AT201" s="106"/>
      <c r="AU201" s="106"/>
      <c r="AV201" s="106"/>
      <c r="AW201" s="106"/>
      <c r="AX201" s="106"/>
      <c r="AY201" s="106"/>
      <c r="AZ201" s="106"/>
      <c r="BA201" s="106"/>
    </row>
    <row r="202" customFormat="false" ht="12.8" hidden="false" customHeight="false" outlineLevel="0" collapsed="false">
      <c r="K202" s="106"/>
      <c r="W202" s="106"/>
      <c r="X202" s="103"/>
      <c r="Y202" s="106"/>
      <c r="Z202" s="106"/>
      <c r="AA202" s="106"/>
      <c r="AB202" s="106"/>
      <c r="AC202" s="106"/>
      <c r="AD202" s="106"/>
      <c r="AE202" s="106"/>
      <c r="AF202" s="106"/>
      <c r="AG202" s="106"/>
      <c r="AH202" s="106"/>
      <c r="AI202" s="106"/>
      <c r="AJ202" s="106"/>
      <c r="AK202" s="106"/>
      <c r="AL202" s="106"/>
      <c r="AM202" s="106"/>
      <c r="AN202" s="106"/>
      <c r="AO202" s="106"/>
      <c r="AP202" s="106"/>
      <c r="AQ202" s="106"/>
      <c r="AR202" s="106"/>
      <c r="AS202" s="106"/>
      <c r="AT202" s="106"/>
      <c r="AU202" s="106"/>
      <c r="AV202" s="106"/>
      <c r="AW202" s="106"/>
      <c r="AX202" s="106"/>
      <c r="AY202" s="106"/>
      <c r="AZ202" s="106"/>
      <c r="BA202" s="106"/>
    </row>
    <row r="203" customFormat="false" ht="12.8" hidden="false" customHeight="false" outlineLevel="0" collapsed="false">
      <c r="K203" s="106"/>
      <c r="W203" s="106"/>
      <c r="X203" s="103"/>
      <c r="Y203" s="106"/>
      <c r="Z203" s="106"/>
      <c r="AA203" s="106"/>
      <c r="AB203" s="106"/>
      <c r="AC203" s="106"/>
      <c r="AD203" s="106"/>
      <c r="AE203" s="106"/>
      <c r="AF203" s="106"/>
      <c r="AG203" s="106"/>
      <c r="AH203" s="106"/>
      <c r="AI203" s="106"/>
      <c r="AJ203" s="106"/>
      <c r="AK203" s="106"/>
      <c r="AL203" s="106"/>
      <c r="AM203" s="106"/>
      <c r="AN203" s="106"/>
      <c r="AO203" s="106"/>
      <c r="AP203" s="106"/>
      <c r="AQ203" s="106"/>
      <c r="AR203" s="106"/>
      <c r="AS203" s="106"/>
      <c r="AT203" s="106"/>
      <c r="AU203" s="106"/>
      <c r="AV203" s="106"/>
      <c r="AW203" s="106"/>
      <c r="AX203" s="106"/>
      <c r="AY203" s="106"/>
      <c r="AZ203" s="106"/>
      <c r="BA203" s="106"/>
    </row>
    <row r="204" customFormat="false" ht="12.8" hidden="false" customHeight="false" outlineLevel="0" collapsed="false">
      <c r="K204" s="106"/>
      <c r="W204" s="106"/>
      <c r="X204" s="103"/>
      <c r="Y204" s="106"/>
      <c r="Z204" s="106"/>
      <c r="AA204" s="106"/>
      <c r="AB204" s="106"/>
      <c r="AC204" s="106"/>
      <c r="AD204" s="106"/>
      <c r="AE204" s="106"/>
      <c r="AF204" s="106"/>
      <c r="AG204" s="106"/>
      <c r="AH204" s="106"/>
      <c r="AI204" s="106"/>
      <c r="AJ204" s="106"/>
      <c r="AK204" s="106"/>
      <c r="AL204" s="106"/>
      <c r="AM204" s="106"/>
      <c r="AN204" s="106"/>
      <c r="AO204" s="106"/>
      <c r="AP204" s="106"/>
      <c r="AQ204" s="106"/>
      <c r="AR204" s="106"/>
      <c r="AS204" s="106"/>
      <c r="AT204" s="106"/>
      <c r="AU204" s="106"/>
      <c r="AV204" s="106"/>
      <c r="AW204" s="106"/>
      <c r="AX204" s="106"/>
      <c r="AY204" s="106"/>
      <c r="AZ204" s="106"/>
      <c r="BA204" s="106"/>
    </row>
    <row r="205" customFormat="false" ht="12.8" hidden="false" customHeight="false" outlineLevel="0" collapsed="false">
      <c r="K205" s="106"/>
      <c r="W205" s="106"/>
      <c r="X205" s="103"/>
      <c r="Y205" s="106"/>
      <c r="Z205" s="106"/>
      <c r="AA205" s="106"/>
      <c r="AB205" s="106"/>
      <c r="AC205" s="106"/>
      <c r="AD205" s="106"/>
      <c r="AE205" s="106"/>
      <c r="AF205" s="106"/>
      <c r="AG205" s="106"/>
      <c r="AH205" s="106"/>
      <c r="AI205" s="106"/>
      <c r="AJ205" s="106"/>
      <c r="AK205" s="106"/>
      <c r="AL205" s="106"/>
      <c r="AM205" s="106"/>
      <c r="AN205" s="106"/>
      <c r="AO205" s="106"/>
      <c r="AP205" s="106"/>
      <c r="AQ205" s="106"/>
      <c r="AR205" s="106"/>
      <c r="AS205" s="106"/>
      <c r="AT205" s="106"/>
      <c r="AU205" s="106"/>
      <c r="AV205" s="106"/>
      <c r="AW205" s="106"/>
      <c r="AX205" s="106"/>
      <c r="AY205" s="106"/>
      <c r="AZ205" s="106"/>
      <c r="BA205" s="106"/>
    </row>
    <row r="206" customFormat="false" ht="12.8" hidden="false" customHeight="false" outlineLevel="0" collapsed="false">
      <c r="K206" s="106"/>
      <c r="W206" s="106"/>
      <c r="X206" s="103"/>
      <c r="Y206" s="106"/>
      <c r="Z206" s="106"/>
      <c r="AA206" s="106"/>
      <c r="AB206" s="106"/>
      <c r="AC206" s="106"/>
      <c r="AD206" s="106"/>
      <c r="AE206" s="106"/>
      <c r="AF206" s="106"/>
      <c r="AG206" s="106"/>
      <c r="AH206" s="106"/>
      <c r="AI206" s="106"/>
      <c r="AJ206" s="106"/>
      <c r="AK206" s="106"/>
      <c r="AL206" s="106"/>
      <c r="AM206" s="106"/>
      <c r="AN206" s="106"/>
      <c r="AO206" s="106"/>
      <c r="AP206" s="106"/>
      <c r="AQ206" s="106"/>
      <c r="AR206" s="106"/>
      <c r="AS206" s="106"/>
      <c r="AT206" s="106"/>
      <c r="AU206" s="106"/>
      <c r="AV206" s="106"/>
      <c r="AW206" s="106"/>
      <c r="AX206" s="106"/>
      <c r="AY206" s="106"/>
      <c r="AZ206" s="106"/>
      <c r="BA206" s="106"/>
    </row>
    <row r="207" customFormat="false" ht="12.8" hidden="false" customHeight="false" outlineLevel="0" collapsed="false">
      <c r="K207" s="106"/>
      <c r="W207" s="106"/>
      <c r="X207" s="103"/>
      <c r="Y207" s="106"/>
      <c r="Z207" s="106"/>
      <c r="AA207" s="106"/>
      <c r="AB207" s="106"/>
      <c r="AC207" s="106"/>
      <c r="AD207" s="106"/>
      <c r="AE207" s="106"/>
      <c r="AF207" s="106"/>
      <c r="AG207" s="106"/>
      <c r="AH207" s="106"/>
      <c r="AI207" s="106"/>
      <c r="AJ207" s="106"/>
      <c r="AK207" s="106"/>
      <c r="AL207" s="106"/>
      <c r="AM207" s="106"/>
      <c r="AN207" s="106"/>
      <c r="AO207" s="106"/>
      <c r="AP207" s="106"/>
      <c r="AQ207" s="106"/>
      <c r="AR207" s="106"/>
      <c r="AS207" s="106"/>
      <c r="AT207" s="106"/>
      <c r="AU207" s="106"/>
      <c r="AV207" s="106"/>
      <c r="AW207" s="106"/>
      <c r="AX207" s="106"/>
      <c r="AY207" s="106"/>
      <c r="AZ207" s="106"/>
      <c r="BA207" s="106"/>
    </row>
    <row r="208" customFormat="false" ht="12.8" hidden="false" customHeight="false" outlineLevel="0" collapsed="false">
      <c r="K208" s="106"/>
      <c r="W208" s="106"/>
      <c r="X208" s="103"/>
      <c r="Y208" s="106"/>
      <c r="Z208" s="106"/>
      <c r="AA208" s="106"/>
      <c r="AB208" s="106"/>
      <c r="AC208" s="106"/>
      <c r="AD208" s="106"/>
      <c r="AE208" s="106"/>
      <c r="AF208" s="106"/>
      <c r="AG208" s="106"/>
      <c r="AH208" s="106"/>
      <c r="AI208" s="106"/>
      <c r="AJ208" s="106"/>
      <c r="AK208" s="106"/>
      <c r="AL208" s="106"/>
      <c r="AM208" s="106"/>
      <c r="AN208" s="106"/>
      <c r="AO208" s="106"/>
      <c r="AP208" s="106"/>
      <c r="AQ208" s="106"/>
      <c r="AR208" s="106"/>
      <c r="AS208" s="106"/>
      <c r="AT208" s="106"/>
      <c r="AU208" s="106"/>
      <c r="AV208" s="106"/>
      <c r="AW208" s="106"/>
      <c r="AX208" s="106"/>
      <c r="AY208" s="106"/>
      <c r="AZ208" s="106"/>
      <c r="BA208" s="106"/>
    </row>
    <row r="209" customFormat="false" ht="12.8" hidden="false" customHeight="false" outlineLevel="0" collapsed="false">
      <c r="K209" s="106"/>
      <c r="W209" s="106"/>
      <c r="X209" s="103"/>
      <c r="Y209" s="106"/>
      <c r="Z209" s="106"/>
      <c r="AA209" s="106"/>
      <c r="AB209" s="106"/>
      <c r="AC209" s="106"/>
      <c r="AD209" s="106"/>
      <c r="AE209" s="106"/>
      <c r="AF209" s="106"/>
      <c r="AG209" s="106"/>
      <c r="AH209" s="106"/>
      <c r="AI209" s="106"/>
      <c r="AJ209" s="106"/>
      <c r="AK209" s="106"/>
      <c r="AL209" s="106"/>
      <c r="AM209" s="106"/>
      <c r="AN209" s="106"/>
      <c r="AO209" s="106"/>
      <c r="AP209" s="106"/>
      <c r="AQ209" s="106"/>
      <c r="AR209" s="106"/>
      <c r="AS209" s="106"/>
      <c r="AT209" s="106"/>
      <c r="AU209" s="106"/>
      <c r="AV209" s="106"/>
      <c r="AW209" s="106"/>
      <c r="AX209" s="106"/>
      <c r="AY209" s="106"/>
      <c r="AZ209" s="106"/>
      <c r="BA209" s="106"/>
    </row>
    <row r="210" customFormat="false" ht="12.8" hidden="false" customHeight="false" outlineLevel="0" collapsed="false">
      <c r="K210" s="106"/>
      <c r="W210" s="106"/>
      <c r="X210" s="103"/>
      <c r="Y210" s="106"/>
      <c r="Z210" s="106"/>
      <c r="AA210" s="106"/>
      <c r="AB210" s="106"/>
      <c r="AC210" s="106"/>
      <c r="AD210" s="106"/>
      <c r="AE210" s="106"/>
      <c r="AF210" s="106"/>
      <c r="AG210" s="106"/>
      <c r="AH210" s="106"/>
      <c r="AI210" s="106"/>
      <c r="AJ210" s="106"/>
      <c r="AK210" s="106"/>
      <c r="AL210" s="106"/>
      <c r="AM210" s="106"/>
      <c r="AN210" s="106"/>
      <c r="AO210" s="106"/>
      <c r="AP210" s="106"/>
      <c r="AQ210" s="106"/>
      <c r="AR210" s="106"/>
      <c r="AS210" s="106"/>
      <c r="AT210" s="106"/>
      <c r="AU210" s="106"/>
      <c r="AV210" s="106"/>
      <c r="AW210" s="106"/>
      <c r="AX210" s="106"/>
      <c r="AY210" s="106"/>
      <c r="AZ210" s="106"/>
      <c r="BA210" s="106"/>
    </row>
    <row r="211" customFormat="false" ht="12.8" hidden="false" customHeight="false" outlineLevel="0" collapsed="false">
      <c r="K211" s="106"/>
      <c r="W211" s="106"/>
      <c r="X211" s="103"/>
      <c r="Y211" s="106"/>
      <c r="Z211" s="106"/>
      <c r="AA211" s="106"/>
      <c r="AB211" s="106"/>
      <c r="AC211" s="106"/>
      <c r="AD211" s="106"/>
      <c r="AE211" s="106"/>
      <c r="AF211" s="106"/>
      <c r="AG211" s="106"/>
      <c r="AH211" s="106"/>
      <c r="AI211" s="106"/>
      <c r="AJ211" s="106"/>
      <c r="AK211" s="106"/>
      <c r="AL211" s="106"/>
      <c r="AM211" s="106"/>
      <c r="AN211" s="106"/>
      <c r="AO211" s="106"/>
      <c r="AP211" s="106"/>
      <c r="AQ211" s="106"/>
      <c r="AR211" s="106"/>
      <c r="AS211" s="106"/>
      <c r="AT211" s="106"/>
      <c r="AU211" s="106"/>
      <c r="AV211" s="106"/>
      <c r="AW211" s="106"/>
      <c r="AX211" s="106"/>
      <c r="AY211" s="106"/>
      <c r="AZ211" s="106"/>
      <c r="BA211" s="106"/>
    </row>
    <row r="212" customFormat="false" ht="12.8" hidden="false" customHeight="false" outlineLevel="0" collapsed="false">
      <c r="K212" s="106"/>
      <c r="W212" s="106"/>
      <c r="X212" s="103"/>
      <c r="Y212" s="106"/>
      <c r="Z212" s="106"/>
      <c r="AA212" s="106"/>
      <c r="AB212" s="106"/>
      <c r="AC212" s="106"/>
      <c r="AD212" s="106"/>
      <c r="AE212" s="106"/>
      <c r="AF212" s="106"/>
      <c r="AG212" s="106"/>
      <c r="AH212" s="106"/>
      <c r="AI212" s="106"/>
      <c r="AJ212" s="106"/>
      <c r="AK212" s="106"/>
      <c r="AL212" s="106"/>
      <c r="AM212" s="106"/>
      <c r="AN212" s="106"/>
      <c r="AO212" s="106"/>
      <c r="AP212" s="106"/>
      <c r="AQ212" s="106"/>
      <c r="AR212" s="106"/>
      <c r="AS212" s="106"/>
      <c r="AT212" s="106"/>
      <c r="AU212" s="106"/>
      <c r="AV212" s="106"/>
      <c r="AW212" s="106"/>
      <c r="AX212" s="106"/>
      <c r="AY212" s="106"/>
      <c r="AZ212" s="106"/>
      <c r="BA212" s="106"/>
    </row>
    <row r="213" customFormat="false" ht="12.8" hidden="false" customHeight="false" outlineLevel="0" collapsed="false">
      <c r="K213" s="106"/>
      <c r="W213" s="106"/>
      <c r="X213" s="103"/>
      <c r="Y213" s="106"/>
      <c r="Z213" s="106"/>
      <c r="AA213" s="106"/>
      <c r="AB213" s="106"/>
      <c r="AC213" s="106"/>
      <c r="AD213" s="106"/>
      <c r="AE213" s="106"/>
      <c r="AF213" s="106"/>
      <c r="AG213" s="106"/>
      <c r="AH213" s="106"/>
      <c r="AI213" s="106"/>
      <c r="AJ213" s="106"/>
      <c r="AK213" s="106"/>
      <c r="AL213" s="106"/>
      <c r="AM213" s="106"/>
      <c r="AN213" s="106"/>
      <c r="AO213" s="106"/>
      <c r="AP213" s="106"/>
      <c r="AQ213" s="106"/>
      <c r="AR213" s="106"/>
      <c r="AS213" s="106"/>
      <c r="AT213" s="106"/>
      <c r="AU213" s="106"/>
      <c r="AV213" s="106"/>
      <c r="AW213" s="106"/>
      <c r="AX213" s="106"/>
      <c r="AY213" s="106"/>
      <c r="AZ213" s="106"/>
      <c r="BA213" s="106"/>
    </row>
    <row r="214" customFormat="false" ht="12.8" hidden="false" customHeight="false" outlineLevel="0" collapsed="false">
      <c r="K214" s="106"/>
      <c r="W214" s="106"/>
      <c r="X214" s="103"/>
      <c r="Y214" s="106"/>
      <c r="Z214" s="106"/>
      <c r="AA214" s="106"/>
      <c r="AB214" s="106"/>
      <c r="AC214" s="106"/>
      <c r="AD214" s="106"/>
      <c r="AE214" s="106"/>
      <c r="AF214" s="106"/>
      <c r="AG214" s="106"/>
      <c r="AH214" s="106"/>
      <c r="AI214" s="106"/>
      <c r="AJ214" s="106"/>
      <c r="AK214" s="106"/>
      <c r="AL214" s="106"/>
      <c r="AM214" s="106"/>
      <c r="AN214" s="106"/>
      <c r="AO214" s="106"/>
      <c r="AP214" s="106"/>
      <c r="AQ214" s="106"/>
      <c r="AR214" s="106"/>
      <c r="AS214" s="106"/>
      <c r="AT214" s="106"/>
      <c r="AU214" s="106"/>
      <c r="AV214" s="106"/>
      <c r="AW214" s="106"/>
      <c r="AX214" s="106"/>
      <c r="AY214" s="106"/>
      <c r="AZ214" s="106"/>
      <c r="BA214" s="106"/>
    </row>
    <row r="215" customFormat="false" ht="12.8" hidden="false" customHeight="false" outlineLevel="0" collapsed="false">
      <c r="K215" s="106"/>
      <c r="W215" s="106"/>
      <c r="X215" s="103"/>
      <c r="Y215" s="106"/>
      <c r="Z215" s="106"/>
      <c r="AA215" s="106"/>
      <c r="AB215" s="106"/>
      <c r="AC215" s="106"/>
      <c r="AD215" s="106"/>
      <c r="AE215" s="106"/>
      <c r="AF215" s="106"/>
      <c r="AG215" s="106"/>
      <c r="AH215" s="106"/>
      <c r="AI215" s="106"/>
      <c r="AJ215" s="106"/>
      <c r="AK215" s="106"/>
      <c r="AL215" s="106"/>
      <c r="AM215" s="106"/>
      <c r="AN215" s="106"/>
      <c r="AO215" s="106"/>
      <c r="AP215" s="106"/>
      <c r="AQ215" s="106"/>
      <c r="AR215" s="106"/>
      <c r="AS215" s="106"/>
      <c r="AT215" s="106"/>
      <c r="AU215" s="106"/>
      <c r="AV215" s="106"/>
      <c r="AW215" s="106"/>
      <c r="AX215" s="106"/>
      <c r="AY215" s="106"/>
      <c r="AZ215" s="106"/>
      <c r="BA215" s="106"/>
    </row>
    <row r="216" customFormat="false" ht="12.8" hidden="false" customHeight="false" outlineLevel="0" collapsed="false">
      <c r="K216" s="106"/>
      <c r="W216" s="106"/>
      <c r="X216" s="103"/>
      <c r="Y216" s="106"/>
      <c r="Z216" s="106"/>
      <c r="AA216" s="106"/>
      <c r="AB216" s="106"/>
      <c r="AC216" s="106"/>
      <c r="AD216" s="106"/>
      <c r="AE216" s="106"/>
      <c r="AF216" s="106"/>
      <c r="AG216" s="106"/>
      <c r="AH216" s="106"/>
      <c r="AI216" s="106"/>
      <c r="AJ216" s="106"/>
      <c r="AK216" s="106"/>
      <c r="AL216" s="106"/>
      <c r="AM216" s="106"/>
      <c r="AN216" s="106"/>
      <c r="AO216" s="106"/>
      <c r="AP216" s="106"/>
      <c r="AQ216" s="106"/>
      <c r="AR216" s="106"/>
      <c r="AS216" s="106"/>
      <c r="AT216" s="106"/>
      <c r="AU216" s="106"/>
      <c r="AV216" s="106"/>
      <c r="AW216" s="106"/>
      <c r="AX216" s="106"/>
      <c r="AY216" s="106"/>
      <c r="AZ216" s="106"/>
      <c r="BA216" s="106"/>
    </row>
    <row r="217" customFormat="false" ht="12.8" hidden="false" customHeight="false" outlineLevel="0" collapsed="false">
      <c r="K217" s="106"/>
      <c r="W217" s="106"/>
      <c r="X217" s="103"/>
      <c r="Y217" s="106"/>
      <c r="Z217" s="106"/>
      <c r="AA217" s="106"/>
      <c r="AB217" s="106"/>
      <c r="AC217" s="106"/>
      <c r="AD217" s="106"/>
      <c r="AE217" s="106"/>
      <c r="AF217" s="106"/>
      <c r="AG217" s="106"/>
      <c r="AH217" s="106"/>
      <c r="AI217" s="106"/>
      <c r="AJ217" s="106"/>
      <c r="AK217" s="106"/>
      <c r="AL217" s="106"/>
      <c r="AM217" s="106"/>
      <c r="AN217" s="106"/>
      <c r="AO217" s="106"/>
      <c r="AP217" s="106"/>
      <c r="AQ217" s="106"/>
      <c r="AR217" s="106"/>
      <c r="AS217" s="106"/>
      <c r="AT217" s="106"/>
      <c r="AU217" s="106"/>
      <c r="AV217" s="106"/>
      <c r="AW217" s="106"/>
      <c r="AX217" s="106"/>
      <c r="AY217" s="106"/>
      <c r="AZ217" s="106"/>
      <c r="BA217" s="106"/>
    </row>
    <row r="218" customFormat="false" ht="12.8" hidden="false" customHeight="false" outlineLevel="0" collapsed="false">
      <c r="K218" s="106"/>
      <c r="W218" s="106"/>
      <c r="X218" s="103"/>
      <c r="Y218" s="106"/>
      <c r="Z218" s="106"/>
      <c r="AA218" s="106"/>
      <c r="AB218" s="106"/>
      <c r="AC218" s="106"/>
      <c r="AD218" s="106"/>
      <c r="AE218" s="106"/>
      <c r="AF218" s="106"/>
      <c r="AG218" s="106"/>
      <c r="AH218" s="106"/>
      <c r="AI218" s="106"/>
      <c r="AJ218" s="106"/>
      <c r="AK218" s="106"/>
      <c r="AL218" s="106"/>
      <c r="AM218" s="106"/>
      <c r="AN218" s="106"/>
      <c r="AO218" s="106"/>
      <c r="AP218" s="106"/>
      <c r="AQ218" s="106"/>
      <c r="AR218" s="106"/>
      <c r="AS218" s="106"/>
      <c r="AT218" s="106"/>
      <c r="AU218" s="106"/>
      <c r="AV218" s="106"/>
      <c r="AW218" s="106"/>
      <c r="AX218" s="106"/>
      <c r="AY218" s="106"/>
      <c r="AZ218" s="106"/>
      <c r="BA218" s="106"/>
    </row>
    <row r="219" customFormat="false" ht="12.8" hidden="false" customHeight="false" outlineLevel="0" collapsed="false">
      <c r="K219" s="106"/>
      <c r="W219" s="106"/>
      <c r="X219" s="103"/>
      <c r="Y219" s="106"/>
      <c r="Z219" s="106"/>
      <c r="AA219" s="106"/>
      <c r="AB219" s="106"/>
      <c r="AC219" s="106"/>
      <c r="AD219" s="106"/>
      <c r="AE219" s="106"/>
      <c r="AF219" s="106"/>
      <c r="AG219" s="106"/>
      <c r="AH219" s="106"/>
      <c r="AI219" s="106"/>
      <c r="AJ219" s="106"/>
      <c r="AK219" s="106"/>
      <c r="AL219" s="106"/>
      <c r="AM219" s="106"/>
      <c r="AN219" s="106"/>
      <c r="AO219" s="106"/>
      <c r="AP219" s="106"/>
      <c r="AQ219" s="106"/>
      <c r="AR219" s="106"/>
      <c r="AS219" s="106"/>
      <c r="AT219" s="106"/>
      <c r="AU219" s="106"/>
      <c r="AV219" s="106"/>
      <c r="AW219" s="106"/>
      <c r="AX219" s="106"/>
      <c r="AY219" s="106"/>
      <c r="AZ219" s="106"/>
      <c r="BA219" s="106"/>
    </row>
    <row r="220" customFormat="false" ht="12.8" hidden="false" customHeight="false" outlineLevel="0" collapsed="false">
      <c r="K220" s="106"/>
      <c r="W220" s="106"/>
      <c r="X220" s="103"/>
      <c r="Y220" s="106"/>
      <c r="Z220" s="106"/>
      <c r="AA220" s="106"/>
      <c r="AB220" s="106"/>
      <c r="AC220" s="106"/>
      <c r="AD220" s="106"/>
      <c r="AE220" s="106"/>
      <c r="AF220" s="106"/>
      <c r="AG220" s="106"/>
      <c r="AH220" s="106"/>
      <c r="AI220" s="106"/>
      <c r="AJ220" s="106"/>
      <c r="AK220" s="106"/>
      <c r="AL220" s="106"/>
      <c r="AM220" s="106"/>
      <c r="AN220" s="106"/>
      <c r="AO220" s="106"/>
      <c r="AP220" s="106"/>
      <c r="AQ220" s="106"/>
      <c r="AR220" s="106"/>
      <c r="AS220" s="106"/>
      <c r="AT220" s="106"/>
      <c r="AU220" s="106"/>
      <c r="AV220" s="106"/>
      <c r="AW220" s="106"/>
      <c r="AX220" s="106"/>
      <c r="AY220" s="106"/>
      <c r="AZ220" s="106"/>
      <c r="BA220" s="106"/>
    </row>
    <row r="221" customFormat="false" ht="12.8" hidden="false" customHeight="false" outlineLevel="0" collapsed="false">
      <c r="K221" s="106"/>
      <c r="W221" s="106"/>
      <c r="X221" s="103"/>
      <c r="Y221" s="106"/>
      <c r="Z221" s="106"/>
      <c r="AA221" s="106"/>
      <c r="AB221" s="106"/>
      <c r="AC221" s="106"/>
      <c r="AD221" s="106"/>
      <c r="AE221" s="106"/>
      <c r="AF221" s="106"/>
      <c r="AG221" s="106"/>
      <c r="AH221" s="106"/>
      <c r="AI221" s="106"/>
      <c r="AJ221" s="106"/>
      <c r="AK221" s="106"/>
      <c r="AL221" s="106"/>
      <c r="AM221" s="106"/>
      <c r="AN221" s="106"/>
      <c r="AO221" s="106"/>
      <c r="AP221" s="106"/>
      <c r="AQ221" s="106"/>
      <c r="AR221" s="106"/>
      <c r="AS221" s="106"/>
      <c r="AT221" s="106"/>
      <c r="AU221" s="106"/>
      <c r="AV221" s="106"/>
      <c r="AW221" s="106"/>
      <c r="AX221" s="106"/>
      <c r="AY221" s="106"/>
      <c r="AZ221" s="106"/>
      <c r="BA221" s="106"/>
    </row>
    <row r="222" customFormat="false" ht="12.8" hidden="false" customHeight="false" outlineLevel="0" collapsed="false">
      <c r="K222" s="106"/>
      <c r="W222" s="106"/>
      <c r="X222" s="103"/>
      <c r="Y222" s="106"/>
      <c r="Z222" s="106"/>
      <c r="AA222" s="106"/>
      <c r="AB222" s="106"/>
      <c r="AC222" s="106"/>
      <c r="AD222" s="106"/>
      <c r="AE222" s="106"/>
      <c r="AF222" s="106"/>
      <c r="AG222" s="106"/>
      <c r="AH222" s="106"/>
      <c r="AI222" s="106"/>
      <c r="AJ222" s="106"/>
      <c r="AK222" s="106"/>
      <c r="AL222" s="106"/>
      <c r="AM222" s="106"/>
      <c r="AN222" s="106"/>
      <c r="AO222" s="106"/>
      <c r="AP222" s="106"/>
      <c r="AQ222" s="106"/>
      <c r="AR222" s="106"/>
      <c r="AS222" s="106"/>
      <c r="AT222" s="106"/>
      <c r="AU222" s="106"/>
      <c r="AV222" s="106"/>
      <c r="AW222" s="106"/>
      <c r="AX222" s="106"/>
      <c r="AY222" s="106"/>
      <c r="AZ222" s="106"/>
      <c r="BA222" s="106"/>
    </row>
    <row r="223" customFormat="false" ht="12.8" hidden="false" customHeight="false" outlineLevel="0" collapsed="false">
      <c r="K223" s="106"/>
      <c r="W223" s="106"/>
      <c r="X223" s="103"/>
      <c r="Y223" s="106"/>
      <c r="Z223" s="106"/>
      <c r="AA223" s="106"/>
      <c r="AB223" s="106"/>
      <c r="AC223" s="106"/>
      <c r="AD223" s="106"/>
      <c r="AE223" s="106"/>
      <c r="AF223" s="106"/>
      <c r="AG223" s="106"/>
      <c r="AH223" s="106"/>
      <c r="AI223" s="106"/>
      <c r="AJ223" s="106"/>
      <c r="AK223" s="106"/>
      <c r="AL223" s="106"/>
      <c r="AM223" s="106"/>
      <c r="AN223" s="106"/>
      <c r="AO223" s="106"/>
      <c r="AP223" s="106"/>
      <c r="AQ223" s="106"/>
      <c r="AR223" s="106"/>
      <c r="AS223" s="106"/>
      <c r="AT223" s="106"/>
      <c r="AU223" s="106"/>
      <c r="AV223" s="106"/>
      <c r="AW223" s="106"/>
      <c r="AX223" s="106"/>
      <c r="AY223" s="106"/>
      <c r="AZ223" s="106"/>
      <c r="BA223" s="106"/>
    </row>
    <row r="224" customFormat="false" ht="12.8" hidden="false" customHeight="false" outlineLevel="0" collapsed="false">
      <c r="K224" s="106"/>
      <c r="W224" s="106"/>
      <c r="X224" s="103"/>
      <c r="Y224" s="106"/>
      <c r="Z224" s="106"/>
      <c r="AA224" s="106"/>
      <c r="AB224" s="106"/>
      <c r="AC224" s="106"/>
      <c r="AD224" s="106"/>
      <c r="AE224" s="106"/>
      <c r="AF224" s="106"/>
      <c r="AG224" s="106"/>
      <c r="AH224" s="106"/>
      <c r="AI224" s="106"/>
      <c r="AJ224" s="106"/>
      <c r="AK224" s="106"/>
      <c r="AL224" s="106"/>
      <c r="AM224" s="106"/>
      <c r="AN224" s="106"/>
      <c r="AO224" s="106"/>
      <c r="AP224" s="106"/>
      <c r="AQ224" s="106"/>
      <c r="AR224" s="106"/>
      <c r="AS224" s="106"/>
      <c r="AT224" s="106"/>
      <c r="AU224" s="106"/>
      <c r="AV224" s="106"/>
      <c r="AW224" s="106"/>
      <c r="AX224" s="106"/>
      <c r="AY224" s="106"/>
      <c r="AZ224" s="106"/>
      <c r="BA224" s="106"/>
    </row>
    <row r="225" customFormat="false" ht="12.8" hidden="false" customHeight="false" outlineLevel="0" collapsed="false">
      <c r="K225" s="106"/>
      <c r="W225" s="106"/>
      <c r="X225" s="103"/>
      <c r="Y225" s="106"/>
      <c r="Z225" s="106"/>
      <c r="AA225" s="106"/>
      <c r="AB225" s="106"/>
      <c r="AC225" s="106"/>
      <c r="AD225" s="106"/>
      <c r="AE225" s="106"/>
      <c r="AF225" s="106"/>
      <c r="AG225" s="106"/>
      <c r="AH225" s="106"/>
      <c r="AI225" s="106"/>
      <c r="AJ225" s="106"/>
      <c r="AK225" s="106"/>
      <c r="AL225" s="106"/>
      <c r="AM225" s="106"/>
      <c r="AN225" s="106"/>
      <c r="AO225" s="106"/>
      <c r="AP225" s="106"/>
      <c r="AQ225" s="106"/>
      <c r="AR225" s="106"/>
      <c r="AS225" s="106"/>
      <c r="AT225" s="106"/>
      <c r="AU225" s="106"/>
      <c r="AV225" s="106"/>
      <c r="AW225" s="106"/>
      <c r="AX225" s="106"/>
      <c r="AY225" s="106"/>
      <c r="AZ225" s="106"/>
      <c r="BA225" s="106"/>
    </row>
    <row r="226" customFormat="false" ht="12.8" hidden="false" customHeight="false" outlineLevel="0" collapsed="false">
      <c r="K226" s="106"/>
      <c r="W226" s="106"/>
      <c r="X226" s="103"/>
      <c r="Y226" s="106"/>
      <c r="Z226" s="106"/>
      <c r="AA226" s="106"/>
      <c r="AB226" s="106"/>
      <c r="AC226" s="106"/>
      <c r="AD226" s="106"/>
      <c r="AE226" s="106"/>
      <c r="AF226" s="106"/>
      <c r="AG226" s="106"/>
      <c r="AH226" s="106"/>
      <c r="AI226" s="106"/>
      <c r="AJ226" s="106"/>
      <c r="AK226" s="106"/>
      <c r="AL226" s="106"/>
      <c r="AM226" s="106"/>
      <c r="AN226" s="106"/>
      <c r="AO226" s="106"/>
      <c r="AP226" s="106"/>
      <c r="AQ226" s="106"/>
      <c r="AR226" s="106"/>
      <c r="AS226" s="106"/>
      <c r="AT226" s="106"/>
      <c r="AU226" s="106"/>
      <c r="AV226" s="106"/>
      <c r="AW226" s="106"/>
      <c r="AX226" s="106"/>
      <c r="AY226" s="106"/>
      <c r="AZ226" s="106"/>
      <c r="BA226" s="106"/>
    </row>
    <row r="227" customFormat="false" ht="12.8" hidden="false" customHeight="false" outlineLevel="0" collapsed="false">
      <c r="K227" s="106"/>
      <c r="W227" s="106"/>
      <c r="X227" s="103"/>
      <c r="Y227" s="106"/>
      <c r="Z227" s="106"/>
      <c r="AA227" s="106"/>
      <c r="AB227" s="106"/>
      <c r="AC227" s="106"/>
      <c r="AD227" s="106"/>
      <c r="AE227" s="106"/>
      <c r="AF227" s="106"/>
      <c r="AG227" s="106"/>
      <c r="AH227" s="106"/>
      <c r="AI227" s="106"/>
      <c r="AJ227" s="106"/>
      <c r="AK227" s="106"/>
      <c r="AL227" s="106"/>
      <c r="AM227" s="106"/>
      <c r="AN227" s="106"/>
      <c r="AO227" s="106"/>
      <c r="AP227" s="106"/>
      <c r="AQ227" s="106"/>
      <c r="AR227" s="106"/>
      <c r="AS227" s="106"/>
      <c r="AT227" s="106"/>
      <c r="AU227" s="106"/>
      <c r="AV227" s="106"/>
      <c r="AW227" s="106"/>
      <c r="AX227" s="106"/>
      <c r="AY227" s="106"/>
      <c r="AZ227" s="106"/>
      <c r="BA227" s="106"/>
    </row>
    <row r="228" customFormat="false" ht="12.8" hidden="false" customHeight="false" outlineLevel="0" collapsed="false">
      <c r="K228" s="106"/>
      <c r="W228" s="106"/>
      <c r="X228" s="103"/>
      <c r="Y228" s="106"/>
      <c r="Z228" s="106"/>
      <c r="AA228" s="106"/>
      <c r="AB228" s="106"/>
      <c r="AC228" s="106"/>
      <c r="AD228" s="106"/>
      <c r="AE228" s="106"/>
      <c r="AF228" s="106"/>
      <c r="AG228" s="106"/>
      <c r="AH228" s="106"/>
      <c r="AI228" s="106"/>
      <c r="AJ228" s="106"/>
      <c r="AK228" s="106"/>
      <c r="AL228" s="106"/>
      <c r="AM228" s="106"/>
      <c r="AN228" s="106"/>
      <c r="AO228" s="106"/>
      <c r="AP228" s="106"/>
      <c r="AQ228" s="106"/>
      <c r="AR228" s="106"/>
      <c r="AS228" s="106"/>
      <c r="AT228" s="106"/>
      <c r="AU228" s="106"/>
      <c r="AV228" s="106"/>
      <c r="AW228" s="106"/>
      <c r="AX228" s="106"/>
      <c r="AY228" s="106"/>
      <c r="AZ228" s="106"/>
      <c r="BA228" s="106"/>
    </row>
    <row r="229" customFormat="false" ht="12.8" hidden="false" customHeight="false" outlineLevel="0" collapsed="false">
      <c r="K229" s="106"/>
      <c r="W229" s="106"/>
      <c r="X229" s="103"/>
      <c r="Y229" s="106"/>
      <c r="Z229" s="106"/>
      <c r="AA229" s="106"/>
      <c r="AB229" s="106"/>
      <c r="AC229" s="106"/>
      <c r="AD229" s="106"/>
      <c r="AE229" s="106"/>
      <c r="AF229" s="106"/>
      <c r="AG229" s="106"/>
      <c r="AH229" s="106"/>
      <c r="AI229" s="106"/>
      <c r="AJ229" s="106"/>
      <c r="AK229" s="106"/>
      <c r="AL229" s="106"/>
      <c r="AM229" s="106"/>
      <c r="AN229" s="106"/>
      <c r="AO229" s="106"/>
      <c r="AP229" s="106"/>
      <c r="AQ229" s="106"/>
      <c r="AR229" s="106"/>
      <c r="AS229" s="106"/>
      <c r="AT229" s="106"/>
      <c r="AU229" s="106"/>
      <c r="AV229" s="106"/>
      <c r="AW229" s="106"/>
      <c r="AX229" s="106"/>
      <c r="AY229" s="106"/>
      <c r="AZ229" s="106"/>
      <c r="BA229" s="106"/>
    </row>
    <row r="230" customFormat="false" ht="12.8" hidden="false" customHeight="false" outlineLevel="0" collapsed="false">
      <c r="K230" s="106"/>
      <c r="W230" s="106"/>
      <c r="X230" s="103"/>
      <c r="Y230" s="106"/>
      <c r="Z230" s="106"/>
      <c r="AA230" s="106"/>
      <c r="AB230" s="106"/>
      <c r="AC230" s="106"/>
      <c r="AD230" s="106"/>
      <c r="AE230" s="106"/>
      <c r="AF230" s="106"/>
      <c r="AG230" s="106"/>
      <c r="AH230" s="106"/>
      <c r="AI230" s="106"/>
      <c r="AJ230" s="106"/>
      <c r="AK230" s="106"/>
      <c r="AL230" s="106"/>
      <c r="AM230" s="106"/>
      <c r="AN230" s="106"/>
      <c r="AO230" s="106"/>
      <c r="AP230" s="106"/>
      <c r="AQ230" s="106"/>
      <c r="AR230" s="106"/>
      <c r="AS230" s="106"/>
      <c r="AT230" s="106"/>
      <c r="AU230" s="106"/>
      <c r="AV230" s="106"/>
      <c r="AW230" s="106"/>
      <c r="AX230" s="106"/>
      <c r="AY230" s="106"/>
      <c r="AZ230" s="106"/>
      <c r="BA230" s="106"/>
    </row>
    <row r="231" customFormat="false" ht="12.8" hidden="false" customHeight="false" outlineLevel="0" collapsed="false">
      <c r="K231" s="106"/>
      <c r="W231" s="106"/>
      <c r="X231" s="103"/>
      <c r="Y231" s="106"/>
      <c r="Z231" s="106"/>
      <c r="AA231" s="106"/>
      <c r="AB231" s="106"/>
      <c r="AC231" s="106"/>
      <c r="AD231" s="106"/>
      <c r="AE231" s="106"/>
      <c r="AF231" s="106"/>
      <c r="AG231" s="106"/>
      <c r="AH231" s="106"/>
      <c r="AI231" s="106"/>
      <c r="AJ231" s="106"/>
      <c r="AK231" s="106"/>
      <c r="AL231" s="106"/>
      <c r="AM231" s="106"/>
      <c r="AN231" s="106"/>
      <c r="AO231" s="106"/>
      <c r="AP231" s="106"/>
      <c r="AQ231" s="106"/>
      <c r="AR231" s="106"/>
      <c r="AS231" s="106"/>
      <c r="AT231" s="106"/>
      <c r="AU231" s="106"/>
      <c r="AV231" s="106"/>
      <c r="AW231" s="106"/>
      <c r="AX231" s="106"/>
      <c r="AY231" s="106"/>
      <c r="AZ231" s="106"/>
      <c r="BA231" s="106"/>
    </row>
    <row r="232" customFormat="false" ht="12.8" hidden="false" customHeight="false" outlineLevel="0" collapsed="false">
      <c r="K232" s="106"/>
      <c r="W232" s="106"/>
      <c r="X232" s="103"/>
      <c r="Y232" s="106"/>
      <c r="Z232" s="106"/>
      <c r="AA232" s="106"/>
      <c r="AB232" s="106"/>
      <c r="AC232" s="106"/>
      <c r="AD232" s="106"/>
      <c r="AE232" s="106"/>
      <c r="AF232" s="106"/>
      <c r="AG232" s="106"/>
      <c r="AH232" s="106"/>
      <c r="AI232" s="106"/>
      <c r="AJ232" s="106"/>
      <c r="AK232" s="106"/>
      <c r="AL232" s="106"/>
      <c r="AM232" s="106"/>
      <c r="AN232" s="106"/>
      <c r="AO232" s="106"/>
      <c r="AP232" s="106"/>
      <c r="AQ232" s="106"/>
      <c r="AR232" s="106"/>
      <c r="AS232" s="106"/>
      <c r="AT232" s="106"/>
      <c r="AU232" s="106"/>
      <c r="AV232" s="106"/>
      <c r="AW232" s="106"/>
      <c r="AX232" s="106"/>
      <c r="AY232" s="106"/>
      <c r="AZ232" s="106"/>
      <c r="BA232" s="106"/>
    </row>
    <row r="233" customFormat="false" ht="12.8" hidden="false" customHeight="false" outlineLevel="0" collapsed="false">
      <c r="K233" s="106"/>
      <c r="W233" s="106"/>
      <c r="X233" s="103"/>
      <c r="Y233" s="106"/>
      <c r="Z233" s="106"/>
      <c r="AA233" s="106"/>
      <c r="AB233" s="106"/>
      <c r="AC233" s="106"/>
      <c r="AD233" s="106"/>
      <c r="AE233" s="106"/>
      <c r="AF233" s="106"/>
      <c r="AG233" s="106"/>
      <c r="AH233" s="106"/>
      <c r="AI233" s="106"/>
      <c r="AJ233" s="106"/>
      <c r="AK233" s="106"/>
      <c r="AL233" s="106"/>
      <c r="AM233" s="106"/>
      <c r="AN233" s="106"/>
      <c r="AO233" s="106"/>
      <c r="AP233" s="106"/>
      <c r="AQ233" s="106"/>
      <c r="AR233" s="106"/>
      <c r="AS233" s="106"/>
      <c r="AT233" s="106"/>
      <c r="AU233" s="106"/>
      <c r="AV233" s="106"/>
      <c r="AW233" s="106"/>
      <c r="AX233" s="106"/>
      <c r="AY233" s="106"/>
      <c r="AZ233" s="106"/>
      <c r="BA233" s="106"/>
    </row>
    <row r="234" customFormat="false" ht="12.8" hidden="false" customHeight="false" outlineLevel="0" collapsed="false">
      <c r="K234" s="106"/>
      <c r="W234" s="106"/>
      <c r="X234" s="103"/>
      <c r="Y234" s="106"/>
      <c r="Z234" s="106"/>
      <c r="AA234" s="106"/>
      <c r="AB234" s="106"/>
      <c r="AC234" s="106"/>
      <c r="AD234" s="106"/>
      <c r="AE234" s="106"/>
      <c r="AF234" s="106"/>
      <c r="AG234" s="106"/>
      <c r="AH234" s="106"/>
      <c r="AI234" s="106"/>
      <c r="AJ234" s="106"/>
      <c r="AK234" s="106"/>
      <c r="AL234" s="106"/>
      <c r="AM234" s="106"/>
      <c r="AN234" s="106"/>
      <c r="AO234" s="106"/>
      <c r="AP234" s="106"/>
      <c r="AQ234" s="106"/>
      <c r="AR234" s="106"/>
      <c r="AS234" s="106"/>
      <c r="AT234" s="106"/>
      <c r="AU234" s="106"/>
      <c r="AV234" s="106"/>
      <c r="AW234" s="106"/>
      <c r="AX234" s="106"/>
      <c r="AY234" s="106"/>
      <c r="AZ234" s="106"/>
      <c r="BA234" s="106"/>
    </row>
    <row r="235" customFormat="false" ht="12.8" hidden="false" customHeight="false" outlineLevel="0" collapsed="false">
      <c r="K235" s="106"/>
      <c r="W235" s="106"/>
      <c r="X235" s="103"/>
      <c r="Y235" s="106"/>
      <c r="Z235" s="106"/>
      <c r="AA235" s="106"/>
      <c r="AB235" s="106"/>
      <c r="AC235" s="106"/>
      <c r="AD235" s="106"/>
      <c r="AE235" s="106"/>
      <c r="AF235" s="106"/>
      <c r="AG235" s="106"/>
      <c r="AH235" s="106"/>
      <c r="AI235" s="106"/>
      <c r="AJ235" s="106"/>
      <c r="AK235" s="106"/>
      <c r="AL235" s="106"/>
      <c r="AM235" s="106"/>
      <c r="AN235" s="106"/>
      <c r="AO235" s="106"/>
      <c r="AP235" s="106"/>
      <c r="AQ235" s="106"/>
      <c r="AR235" s="106"/>
      <c r="AS235" s="106"/>
      <c r="AT235" s="106"/>
      <c r="AU235" s="106"/>
      <c r="AV235" s="106"/>
      <c r="AW235" s="106"/>
      <c r="AX235" s="106"/>
      <c r="AY235" s="106"/>
      <c r="AZ235" s="106"/>
      <c r="BA235" s="106"/>
    </row>
    <row r="236" customFormat="false" ht="12.8" hidden="false" customHeight="false" outlineLevel="0" collapsed="false">
      <c r="K236" s="106"/>
      <c r="W236" s="106"/>
      <c r="X236" s="103"/>
      <c r="Y236" s="106"/>
      <c r="Z236" s="106"/>
      <c r="AA236" s="106"/>
      <c r="AB236" s="106"/>
      <c r="AC236" s="106"/>
      <c r="AD236" s="106"/>
      <c r="AE236" s="106"/>
      <c r="AF236" s="106"/>
      <c r="AG236" s="106"/>
      <c r="AH236" s="106"/>
      <c r="AI236" s="106"/>
      <c r="AJ236" s="106"/>
      <c r="AK236" s="106"/>
      <c r="AL236" s="106"/>
      <c r="AM236" s="106"/>
      <c r="AN236" s="106"/>
      <c r="AO236" s="106"/>
      <c r="AP236" s="106"/>
      <c r="AQ236" s="106"/>
      <c r="AR236" s="106"/>
      <c r="AS236" s="106"/>
      <c r="AT236" s="106"/>
      <c r="AU236" s="106"/>
      <c r="AV236" s="106"/>
      <c r="AW236" s="106"/>
      <c r="AX236" s="106"/>
      <c r="AY236" s="106"/>
      <c r="AZ236" s="106"/>
      <c r="BA236" s="106"/>
    </row>
    <row r="237" customFormat="false" ht="12.8" hidden="false" customHeight="false" outlineLevel="0" collapsed="false">
      <c r="K237" s="106"/>
      <c r="W237" s="106"/>
      <c r="X237" s="103"/>
      <c r="Y237" s="106"/>
      <c r="Z237" s="106"/>
      <c r="AA237" s="106"/>
      <c r="AB237" s="106"/>
      <c r="AC237" s="106"/>
      <c r="AD237" s="106"/>
      <c r="AE237" s="106"/>
      <c r="AF237" s="106"/>
      <c r="AG237" s="106"/>
      <c r="AH237" s="106"/>
      <c r="AI237" s="106"/>
      <c r="AJ237" s="106"/>
      <c r="AK237" s="106"/>
      <c r="AL237" s="106"/>
      <c r="AM237" s="106"/>
      <c r="AN237" s="106"/>
      <c r="AO237" s="106"/>
      <c r="AP237" s="106"/>
      <c r="AQ237" s="106"/>
      <c r="AR237" s="106"/>
      <c r="AS237" s="106"/>
      <c r="AT237" s="106"/>
      <c r="AU237" s="106"/>
      <c r="AV237" s="106"/>
      <c r="AW237" s="106"/>
      <c r="AX237" s="106"/>
      <c r="AY237" s="106"/>
      <c r="AZ237" s="106"/>
      <c r="BA237" s="106"/>
    </row>
    <row r="238" customFormat="false" ht="12.8" hidden="false" customHeight="false" outlineLevel="0" collapsed="false">
      <c r="K238" s="106"/>
      <c r="W238" s="106"/>
      <c r="X238" s="103"/>
      <c r="Y238" s="106"/>
      <c r="Z238" s="106"/>
      <c r="AA238" s="106"/>
      <c r="AB238" s="106"/>
      <c r="AC238" s="106"/>
      <c r="AD238" s="106"/>
      <c r="AE238" s="106"/>
      <c r="AF238" s="106"/>
      <c r="AG238" s="106"/>
      <c r="AH238" s="106"/>
      <c r="AI238" s="106"/>
      <c r="AJ238" s="106"/>
      <c r="AK238" s="106"/>
      <c r="AL238" s="106"/>
      <c r="AM238" s="106"/>
      <c r="AN238" s="106"/>
      <c r="AO238" s="106"/>
      <c r="AP238" s="106"/>
      <c r="AQ238" s="106"/>
      <c r="AR238" s="106"/>
      <c r="AS238" s="106"/>
      <c r="AT238" s="106"/>
      <c r="AU238" s="106"/>
      <c r="AV238" s="106"/>
      <c r="AW238" s="106"/>
      <c r="AX238" s="106"/>
      <c r="AY238" s="106"/>
      <c r="AZ238" s="106"/>
      <c r="BA238" s="106"/>
    </row>
    <row r="239" customFormat="false" ht="12.8" hidden="false" customHeight="false" outlineLevel="0" collapsed="false">
      <c r="K239" s="106"/>
      <c r="W239" s="106"/>
      <c r="X239" s="103"/>
      <c r="Y239" s="106"/>
      <c r="Z239" s="106"/>
      <c r="AA239" s="106"/>
      <c r="AB239" s="106"/>
      <c r="AC239" s="106"/>
      <c r="AD239" s="106"/>
      <c r="AE239" s="106"/>
      <c r="AF239" s="106"/>
      <c r="AG239" s="106"/>
      <c r="AH239" s="106"/>
      <c r="AI239" s="106"/>
      <c r="AJ239" s="106"/>
      <c r="AK239" s="106"/>
      <c r="AL239" s="106"/>
      <c r="AM239" s="106"/>
      <c r="AN239" s="106"/>
      <c r="AO239" s="106"/>
      <c r="AP239" s="106"/>
      <c r="AQ239" s="106"/>
      <c r="AR239" s="106"/>
      <c r="AS239" s="106"/>
      <c r="AT239" s="106"/>
      <c r="AU239" s="106"/>
      <c r="AV239" s="106"/>
      <c r="AW239" s="106"/>
      <c r="AX239" s="106"/>
      <c r="AY239" s="106"/>
      <c r="AZ239" s="106"/>
      <c r="BA239" s="106"/>
    </row>
    <row r="240" customFormat="false" ht="12.8" hidden="false" customHeight="false" outlineLevel="0" collapsed="false">
      <c r="K240" s="106"/>
      <c r="W240" s="106"/>
      <c r="X240" s="103"/>
      <c r="Y240" s="106"/>
      <c r="Z240" s="106"/>
      <c r="AA240" s="106"/>
      <c r="AB240" s="106"/>
      <c r="AC240" s="106"/>
      <c r="AD240" s="106"/>
      <c r="AE240" s="106"/>
      <c r="AF240" s="106"/>
      <c r="AG240" s="106"/>
      <c r="AH240" s="106"/>
      <c r="AI240" s="106"/>
      <c r="AJ240" s="106"/>
      <c r="AK240" s="106"/>
      <c r="AL240" s="106"/>
      <c r="AM240" s="106"/>
      <c r="AN240" s="106"/>
      <c r="AO240" s="106"/>
      <c r="AP240" s="106"/>
      <c r="AQ240" s="106"/>
      <c r="AR240" s="106"/>
      <c r="AS240" s="106"/>
      <c r="AT240" s="106"/>
      <c r="AU240" s="106"/>
      <c r="AV240" s="106"/>
      <c r="AW240" s="106"/>
      <c r="AX240" s="106"/>
      <c r="AY240" s="106"/>
      <c r="AZ240" s="106"/>
      <c r="BA240" s="106"/>
    </row>
    <row r="241" customFormat="false" ht="12.8" hidden="false" customHeight="false" outlineLevel="0" collapsed="false">
      <c r="K241" s="106"/>
      <c r="W241" s="106"/>
      <c r="X241" s="103"/>
      <c r="Y241" s="106"/>
      <c r="Z241" s="106"/>
      <c r="AA241" s="106"/>
      <c r="AB241" s="106"/>
      <c r="AC241" s="106"/>
      <c r="AD241" s="106"/>
      <c r="AE241" s="106"/>
      <c r="AF241" s="106"/>
      <c r="AG241" s="106"/>
      <c r="AH241" s="106"/>
      <c r="AI241" s="106"/>
      <c r="AJ241" s="106"/>
      <c r="AK241" s="106"/>
      <c r="AL241" s="106"/>
      <c r="AM241" s="106"/>
      <c r="AN241" s="106"/>
      <c r="AO241" s="106"/>
      <c r="AP241" s="106"/>
      <c r="AQ241" s="106"/>
      <c r="AR241" s="106"/>
      <c r="AS241" s="106"/>
      <c r="AT241" s="106"/>
      <c r="AU241" s="106"/>
      <c r="AV241" s="106"/>
      <c r="AW241" s="106"/>
      <c r="AX241" s="106"/>
      <c r="AY241" s="106"/>
      <c r="AZ241" s="106"/>
      <c r="BA241" s="106"/>
    </row>
    <row r="242" customFormat="false" ht="12.8" hidden="false" customHeight="false" outlineLevel="0" collapsed="false">
      <c r="K242" s="106"/>
      <c r="W242" s="106"/>
      <c r="X242" s="103"/>
      <c r="Y242" s="106"/>
      <c r="Z242" s="106"/>
      <c r="AA242" s="106"/>
      <c r="AB242" s="106"/>
      <c r="AC242" s="106"/>
      <c r="AD242" s="106"/>
      <c r="AE242" s="106"/>
      <c r="AF242" s="106"/>
      <c r="AG242" s="106"/>
      <c r="AH242" s="106"/>
      <c r="AI242" s="106"/>
      <c r="AJ242" s="106"/>
      <c r="AK242" s="106"/>
      <c r="AL242" s="106"/>
      <c r="AM242" s="106"/>
      <c r="AN242" s="106"/>
      <c r="AO242" s="106"/>
      <c r="AP242" s="106"/>
      <c r="AQ242" s="106"/>
      <c r="AR242" s="106"/>
      <c r="AS242" s="106"/>
      <c r="AT242" s="106"/>
      <c r="AU242" s="106"/>
      <c r="AV242" s="106"/>
      <c r="AW242" s="106"/>
      <c r="AX242" s="106"/>
      <c r="AY242" s="106"/>
      <c r="AZ242" s="106"/>
      <c r="BA242" s="106"/>
    </row>
    <row r="243" customFormat="false" ht="12.8" hidden="false" customHeight="false" outlineLevel="0" collapsed="false">
      <c r="K243" s="106"/>
      <c r="W243" s="106"/>
      <c r="X243" s="103"/>
      <c r="Y243" s="106"/>
      <c r="Z243" s="106"/>
      <c r="AA243" s="106"/>
      <c r="AB243" s="106"/>
      <c r="AC243" s="106"/>
      <c r="AD243" s="106"/>
      <c r="AE243" s="106"/>
      <c r="AF243" s="106"/>
      <c r="AG243" s="106"/>
      <c r="AH243" s="106"/>
      <c r="AI243" s="106"/>
      <c r="AJ243" s="106"/>
      <c r="AK243" s="106"/>
      <c r="AL243" s="106"/>
      <c r="AM243" s="106"/>
      <c r="AN243" s="106"/>
      <c r="AO243" s="106"/>
      <c r="AP243" s="106"/>
      <c r="AQ243" s="106"/>
      <c r="AR243" s="106"/>
      <c r="AS243" s="106"/>
      <c r="AT243" s="106"/>
      <c r="AU243" s="106"/>
      <c r="AV243" s="106"/>
      <c r="AW243" s="106"/>
      <c r="AX243" s="106"/>
      <c r="AY243" s="106"/>
      <c r="AZ243" s="106"/>
      <c r="BA243" s="106"/>
    </row>
    <row r="244" customFormat="false" ht="12.8" hidden="false" customHeight="false" outlineLevel="0" collapsed="false">
      <c r="K244" s="106"/>
      <c r="W244" s="106"/>
      <c r="X244" s="103"/>
      <c r="Y244" s="106"/>
      <c r="Z244" s="106"/>
      <c r="AA244" s="106"/>
      <c r="AB244" s="106"/>
      <c r="AC244" s="106"/>
      <c r="AD244" s="106"/>
      <c r="AE244" s="106"/>
      <c r="AF244" s="106"/>
      <c r="AG244" s="106"/>
      <c r="AH244" s="106"/>
      <c r="AI244" s="106"/>
      <c r="AJ244" s="106"/>
      <c r="AK244" s="106"/>
      <c r="AL244" s="106"/>
      <c r="AM244" s="106"/>
      <c r="AN244" s="106"/>
      <c r="AO244" s="106"/>
      <c r="AP244" s="106"/>
      <c r="AQ244" s="106"/>
      <c r="AR244" s="106"/>
      <c r="AS244" s="106"/>
      <c r="AT244" s="106"/>
      <c r="AU244" s="106"/>
      <c r="AV244" s="106"/>
      <c r="AW244" s="106"/>
      <c r="AX244" s="106"/>
      <c r="AY244" s="106"/>
      <c r="AZ244" s="106"/>
      <c r="BA244" s="106"/>
    </row>
    <row r="245" customFormat="false" ht="12.8" hidden="false" customHeight="false" outlineLevel="0" collapsed="false">
      <c r="K245" s="106"/>
      <c r="W245" s="106"/>
      <c r="X245" s="103"/>
      <c r="Y245" s="106"/>
      <c r="Z245" s="106"/>
      <c r="AA245" s="106"/>
      <c r="AB245" s="106"/>
      <c r="AC245" s="106"/>
      <c r="AD245" s="106"/>
      <c r="AE245" s="106"/>
      <c r="AF245" s="106"/>
      <c r="AG245" s="106"/>
      <c r="AH245" s="106"/>
      <c r="AI245" s="106"/>
      <c r="AJ245" s="106"/>
      <c r="AK245" s="106"/>
      <c r="AL245" s="106"/>
      <c r="AM245" s="106"/>
      <c r="AN245" s="106"/>
      <c r="AO245" s="106"/>
      <c r="AP245" s="106"/>
      <c r="AQ245" s="106"/>
      <c r="AR245" s="106"/>
      <c r="AS245" s="106"/>
      <c r="AT245" s="106"/>
      <c r="AU245" s="106"/>
      <c r="AV245" s="106"/>
      <c r="AW245" s="106"/>
      <c r="AX245" s="106"/>
      <c r="AY245" s="106"/>
      <c r="AZ245" s="106"/>
      <c r="BA245" s="106"/>
    </row>
    <row r="246" customFormat="false" ht="12.8" hidden="false" customHeight="false" outlineLevel="0" collapsed="false">
      <c r="K246" s="106"/>
      <c r="W246" s="106"/>
      <c r="X246" s="103"/>
      <c r="Y246" s="106"/>
      <c r="Z246" s="106"/>
      <c r="AA246" s="106"/>
      <c r="AB246" s="106"/>
      <c r="AC246" s="106"/>
      <c r="AD246" s="106"/>
      <c r="AE246" s="106"/>
      <c r="AF246" s="106"/>
      <c r="AG246" s="106"/>
      <c r="AH246" s="106"/>
      <c r="AI246" s="106"/>
      <c r="AJ246" s="106"/>
      <c r="AK246" s="106"/>
      <c r="AL246" s="106"/>
      <c r="AM246" s="106"/>
      <c r="AN246" s="106"/>
      <c r="AO246" s="106"/>
      <c r="AP246" s="106"/>
      <c r="AQ246" s="106"/>
      <c r="AR246" s="106"/>
      <c r="AS246" s="106"/>
      <c r="AT246" s="106"/>
      <c r="AU246" s="106"/>
      <c r="AV246" s="106"/>
      <c r="AW246" s="106"/>
      <c r="AX246" s="106"/>
      <c r="AY246" s="106"/>
      <c r="AZ246" s="106"/>
      <c r="BA246" s="106"/>
    </row>
    <row r="247" customFormat="false" ht="12.8" hidden="false" customHeight="false" outlineLevel="0" collapsed="false">
      <c r="K247" s="106"/>
      <c r="W247" s="106"/>
      <c r="X247" s="103"/>
      <c r="Y247" s="106"/>
      <c r="Z247" s="106"/>
      <c r="AA247" s="106"/>
      <c r="AB247" s="106"/>
      <c r="AC247" s="106"/>
      <c r="AD247" s="106"/>
      <c r="AE247" s="106"/>
      <c r="AF247" s="106"/>
      <c r="AG247" s="106"/>
      <c r="AH247" s="106"/>
      <c r="AI247" s="106"/>
      <c r="AJ247" s="106"/>
      <c r="AK247" s="106"/>
      <c r="AL247" s="106"/>
      <c r="AM247" s="106"/>
      <c r="AN247" s="106"/>
      <c r="AO247" s="106"/>
      <c r="AP247" s="106"/>
      <c r="AQ247" s="106"/>
      <c r="AR247" s="106"/>
      <c r="AS247" s="106"/>
      <c r="AT247" s="106"/>
      <c r="AU247" s="106"/>
      <c r="AV247" s="106"/>
      <c r="AW247" s="106"/>
      <c r="AX247" s="106"/>
      <c r="AY247" s="106"/>
      <c r="AZ247" s="106"/>
      <c r="BA247" s="106"/>
    </row>
    <row r="248" customFormat="false" ht="12.8" hidden="false" customHeight="false" outlineLevel="0" collapsed="false">
      <c r="K248" s="106"/>
      <c r="W248" s="106"/>
      <c r="X248" s="103"/>
      <c r="Y248" s="106"/>
      <c r="Z248" s="106"/>
      <c r="AA248" s="106"/>
      <c r="AB248" s="106"/>
      <c r="AC248" s="106"/>
      <c r="AD248" s="106"/>
      <c r="AE248" s="106"/>
      <c r="AF248" s="106"/>
      <c r="AG248" s="106"/>
      <c r="AH248" s="106"/>
      <c r="AI248" s="106"/>
      <c r="AJ248" s="106"/>
      <c r="AK248" s="106"/>
      <c r="AL248" s="106"/>
      <c r="AM248" s="106"/>
      <c r="AN248" s="106"/>
      <c r="AO248" s="106"/>
      <c r="AP248" s="106"/>
      <c r="AQ248" s="106"/>
      <c r="AR248" s="106"/>
      <c r="AS248" s="106"/>
      <c r="AT248" s="106"/>
      <c r="AU248" s="106"/>
      <c r="AV248" s="106"/>
      <c r="AW248" s="106"/>
      <c r="AX248" s="106"/>
      <c r="AY248" s="106"/>
      <c r="AZ248" s="106"/>
      <c r="BA248" s="106"/>
    </row>
    <row r="249" customFormat="false" ht="12.8" hidden="false" customHeight="false" outlineLevel="0" collapsed="false">
      <c r="K249" s="106"/>
      <c r="W249" s="106"/>
      <c r="X249" s="103"/>
      <c r="Y249" s="106"/>
      <c r="Z249" s="106"/>
      <c r="AA249" s="106"/>
      <c r="AB249" s="106"/>
      <c r="AC249" s="106"/>
      <c r="AD249" s="106"/>
      <c r="AE249" s="106"/>
      <c r="AF249" s="106"/>
      <c r="AG249" s="106"/>
      <c r="AH249" s="106"/>
      <c r="AI249" s="106"/>
      <c r="AJ249" s="106"/>
      <c r="AK249" s="106"/>
      <c r="AL249" s="106"/>
      <c r="AM249" s="106"/>
      <c r="AN249" s="106"/>
      <c r="AO249" s="106"/>
      <c r="AP249" s="106"/>
      <c r="AQ249" s="106"/>
      <c r="AR249" s="106"/>
      <c r="AS249" s="106"/>
      <c r="AT249" s="106"/>
      <c r="AU249" s="106"/>
      <c r="AV249" s="106"/>
      <c r="AW249" s="106"/>
      <c r="AX249" s="106"/>
      <c r="AY249" s="106"/>
      <c r="AZ249" s="106"/>
      <c r="BA249" s="106"/>
    </row>
    <row r="250" customFormat="false" ht="12.8" hidden="false" customHeight="false" outlineLevel="0" collapsed="false">
      <c r="K250" s="106"/>
      <c r="W250" s="106"/>
      <c r="X250" s="103"/>
      <c r="Y250" s="106"/>
      <c r="Z250" s="106"/>
      <c r="AA250" s="106"/>
      <c r="AB250" s="106"/>
      <c r="AC250" s="106"/>
      <c r="AD250" s="106"/>
      <c r="AE250" s="106"/>
      <c r="AF250" s="106"/>
      <c r="AG250" s="106"/>
      <c r="AH250" s="106"/>
      <c r="AI250" s="106"/>
      <c r="AJ250" s="106"/>
      <c r="AK250" s="106"/>
      <c r="AL250" s="106"/>
      <c r="AM250" s="106"/>
      <c r="AN250" s="106"/>
      <c r="AO250" s="106"/>
      <c r="AP250" s="106"/>
      <c r="AQ250" s="106"/>
      <c r="AR250" s="106"/>
      <c r="AS250" s="106"/>
      <c r="AT250" s="106"/>
      <c r="AU250" s="106"/>
      <c r="AV250" s="106"/>
      <c r="AW250" s="106"/>
      <c r="AX250" s="106"/>
      <c r="AY250" s="106"/>
      <c r="AZ250" s="106"/>
      <c r="BA250" s="106"/>
    </row>
    <row r="251" customFormat="false" ht="12.8" hidden="false" customHeight="false" outlineLevel="0" collapsed="false">
      <c r="K251" s="106"/>
      <c r="W251" s="106"/>
      <c r="X251" s="103"/>
      <c r="Y251" s="106"/>
      <c r="Z251" s="106"/>
      <c r="AA251" s="106"/>
      <c r="AB251" s="106"/>
      <c r="AC251" s="106"/>
      <c r="AD251" s="106"/>
      <c r="AE251" s="106"/>
      <c r="AF251" s="106"/>
      <c r="AG251" s="106"/>
      <c r="AH251" s="106"/>
      <c r="AI251" s="106"/>
      <c r="AJ251" s="106"/>
      <c r="AK251" s="106"/>
      <c r="AL251" s="106"/>
      <c r="AM251" s="106"/>
      <c r="AN251" s="106"/>
      <c r="AO251" s="106"/>
      <c r="AP251" s="106"/>
      <c r="AQ251" s="106"/>
      <c r="AR251" s="106"/>
      <c r="AS251" s="106"/>
      <c r="AT251" s="106"/>
      <c r="AU251" s="106"/>
      <c r="AV251" s="106"/>
      <c r="AW251" s="106"/>
      <c r="AX251" s="106"/>
      <c r="AY251" s="106"/>
      <c r="AZ251" s="106"/>
      <c r="BA251" s="106"/>
    </row>
    <row r="252" customFormat="false" ht="12.8" hidden="false" customHeight="false" outlineLevel="0" collapsed="false">
      <c r="K252" s="106"/>
      <c r="W252" s="106"/>
      <c r="X252" s="103"/>
      <c r="Y252" s="106"/>
      <c r="Z252" s="106"/>
      <c r="AA252" s="106"/>
      <c r="AB252" s="106"/>
      <c r="AC252" s="106"/>
      <c r="AD252" s="106"/>
      <c r="AE252" s="106"/>
      <c r="AF252" s="106"/>
      <c r="AG252" s="106"/>
      <c r="AH252" s="106"/>
      <c r="AI252" s="106"/>
      <c r="AJ252" s="106"/>
      <c r="AK252" s="106"/>
      <c r="AL252" s="106"/>
      <c r="AM252" s="106"/>
      <c r="AN252" s="106"/>
      <c r="AO252" s="106"/>
      <c r="AP252" s="106"/>
      <c r="AQ252" s="106"/>
      <c r="AR252" s="106"/>
      <c r="AS252" s="106"/>
      <c r="AT252" s="106"/>
      <c r="AU252" s="106"/>
      <c r="AV252" s="106"/>
      <c r="AW252" s="106"/>
      <c r="AX252" s="106"/>
      <c r="AY252" s="106"/>
      <c r="AZ252" s="106"/>
      <c r="BA252" s="106"/>
    </row>
    <row r="253" customFormat="false" ht="12.8" hidden="false" customHeight="false" outlineLevel="0" collapsed="false">
      <c r="K253" s="106"/>
      <c r="W253" s="106"/>
      <c r="X253" s="103"/>
      <c r="Y253" s="106"/>
      <c r="Z253" s="106"/>
      <c r="AA253" s="106"/>
      <c r="AB253" s="106"/>
      <c r="AC253" s="106"/>
      <c r="AD253" s="106"/>
      <c r="AE253" s="106"/>
      <c r="AF253" s="106"/>
      <c r="AG253" s="106"/>
      <c r="AH253" s="106"/>
      <c r="AI253" s="106"/>
      <c r="AJ253" s="106"/>
      <c r="AK253" s="106"/>
      <c r="AL253" s="106"/>
      <c r="AM253" s="106"/>
      <c r="AN253" s="106"/>
      <c r="AO253" s="106"/>
      <c r="AP253" s="106"/>
      <c r="AQ253" s="106"/>
      <c r="AR253" s="106"/>
      <c r="AS253" s="106"/>
      <c r="AT253" s="106"/>
      <c r="AU253" s="106"/>
      <c r="AV253" s="106"/>
      <c r="AW253" s="106"/>
      <c r="AX253" s="106"/>
      <c r="AY253" s="106"/>
      <c r="AZ253" s="106"/>
      <c r="BA253" s="106"/>
    </row>
    <row r="254" customFormat="false" ht="12.8" hidden="false" customHeight="false" outlineLevel="0" collapsed="false">
      <c r="K254" s="106"/>
      <c r="W254" s="106"/>
      <c r="X254" s="103"/>
      <c r="Y254" s="106"/>
      <c r="Z254" s="106"/>
      <c r="AA254" s="106"/>
      <c r="AB254" s="106"/>
      <c r="AC254" s="106"/>
      <c r="AD254" s="106"/>
      <c r="AE254" s="106"/>
      <c r="AF254" s="106"/>
      <c r="AG254" s="106"/>
      <c r="AH254" s="106"/>
      <c r="AI254" s="106"/>
      <c r="AJ254" s="106"/>
      <c r="AK254" s="106"/>
      <c r="AL254" s="106"/>
      <c r="AM254" s="106"/>
      <c r="AN254" s="106"/>
      <c r="AO254" s="106"/>
      <c r="AP254" s="106"/>
      <c r="AQ254" s="106"/>
      <c r="AR254" s="106"/>
      <c r="AS254" s="106"/>
      <c r="AT254" s="106"/>
      <c r="AU254" s="106"/>
      <c r="AV254" s="106"/>
      <c r="AW254" s="106"/>
      <c r="AX254" s="106"/>
      <c r="AY254" s="106"/>
      <c r="AZ254" s="106"/>
      <c r="BA254" s="106"/>
    </row>
    <row r="255" customFormat="false" ht="12.8" hidden="false" customHeight="false" outlineLevel="0" collapsed="false">
      <c r="K255" s="106"/>
      <c r="W255" s="106"/>
      <c r="X255" s="103"/>
      <c r="Y255" s="106"/>
      <c r="Z255" s="106"/>
      <c r="AA255" s="106"/>
      <c r="AB255" s="106"/>
      <c r="AC255" s="106"/>
      <c r="AD255" s="106"/>
      <c r="AE255" s="106"/>
      <c r="AF255" s="106"/>
      <c r="AG255" s="106"/>
      <c r="AH255" s="106"/>
      <c r="AI255" s="106"/>
      <c r="AJ255" s="106"/>
      <c r="AK255" s="106"/>
      <c r="AL255" s="106"/>
      <c r="AM255" s="106"/>
      <c r="AN255" s="106"/>
      <c r="AO255" s="106"/>
      <c r="AP255" s="106"/>
      <c r="AQ255" s="106"/>
      <c r="AR255" s="106"/>
      <c r="AS255" s="106"/>
      <c r="AT255" s="106"/>
      <c r="AU255" s="106"/>
      <c r="AV255" s="106"/>
      <c r="AW255" s="106"/>
      <c r="AX255" s="106"/>
      <c r="AY255" s="106"/>
      <c r="AZ255" s="106"/>
      <c r="BA255" s="106"/>
    </row>
    <row r="256" customFormat="false" ht="12.8" hidden="false" customHeight="false" outlineLevel="0" collapsed="false">
      <c r="K256" s="106"/>
      <c r="W256" s="106"/>
      <c r="X256" s="103"/>
      <c r="Y256" s="106"/>
      <c r="Z256" s="106"/>
      <c r="AA256" s="106"/>
      <c r="AB256" s="106"/>
      <c r="AC256" s="106"/>
      <c r="AD256" s="106"/>
      <c r="AE256" s="106"/>
      <c r="AF256" s="106"/>
      <c r="AG256" s="106"/>
      <c r="AH256" s="106"/>
      <c r="AI256" s="106"/>
      <c r="AJ256" s="106"/>
      <c r="AK256" s="106"/>
      <c r="AL256" s="106"/>
      <c r="AM256" s="106"/>
      <c r="AN256" s="106"/>
      <c r="AO256" s="106"/>
      <c r="AP256" s="106"/>
      <c r="AQ256" s="106"/>
      <c r="AR256" s="106"/>
      <c r="AS256" s="106"/>
      <c r="AT256" s="106"/>
      <c r="AU256" s="106"/>
      <c r="AV256" s="106"/>
      <c r="AW256" s="106"/>
      <c r="AX256" s="106"/>
      <c r="AY256" s="106"/>
      <c r="AZ256" s="106"/>
      <c r="BA256" s="106"/>
    </row>
    <row r="257" customFormat="false" ht="12.8" hidden="false" customHeight="false" outlineLevel="0" collapsed="false">
      <c r="K257" s="106"/>
      <c r="W257" s="106"/>
      <c r="X257" s="103"/>
      <c r="Y257" s="106"/>
      <c r="Z257" s="106"/>
      <c r="AA257" s="106"/>
      <c r="AB257" s="106"/>
      <c r="AC257" s="106"/>
      <c r="AD257" s="106"/>
      <c r="AE257" s="106"/>
      <c r="AF257" s="106"/>
      <c r="AG257" s="106"/>
      <c r="AH257" s="106"/>
      <c r="AI257" s="106"/>
      <c r="AJ257" s="106"/>
      <c r="AK257" s="106"/>
      <c r="AL257" s="106"/>
      <c r="AM257" s="106"/>
      <c r="AN257" s="106"/>
      <c r="AO257" s="106"/>
      <c r="AP257" s="106"/>
      <c r="AQ257" s="106"/>
      <c r="AR257" s="106"/>
      <c r="AS257" s="106"/>
      <c r="AT257" s="106"/>
      <c r="AU257" s="106"/>
      <c r="AV257" s="106"/>
      <c r="AW257" s="106"/>
      <c r="AX257" s="106"/>
      <c r="AY257" s="106"/>
      <c r="AZ257" s="106"/>
      <c r="BA257" s="106"/>
    </row>
    <row r="258" customFormat="false" ht="12.8" hidden="false" customHeight="false" outlineLevel="0" collapsed="false">
      <c r="K258" s="106"/>
      <c r="W258" s="106"/>
      <c r="X258" s="103"/>
      <c r="Y258" s="106"/>
      <c r="Z258" s="106"/>
      <c r="AA258" s="106"/>
      <c r="AB258" s="106"/>
      <c r="AC258" s="106"/>
      <c r="AD258" s="106"/>
      <c r="AE258" s="106"/>
      <c r="AF258" s="106"/>
      <c r="AG258" s="106"/>
      <c r="AH258" s="106"/>
      <c r="AI258" s="106"/>
      <c r="AJ258" s="106"/>
      <c r="AK258" s="106"/>
      <c r="AL258" s="106"/>
      <c r="AM258" s="106"/>
      <c r="AN258" s="106"/>
      <c r="AO258" s="106"/>
      <c r="AP258" s="106"/>
      <c r="AQ258" s="106"/>
      <c r="AR258" s="106"/>
      <c r="AS258" s="106"/>
      <c r="AT258" s="106"/>
      <c r="AU258" s="106"/>
      <c r="AV258" s="106"/>
      <c r="AW258" s="106"/>
      <c r="AX258" s="106"/>
      <c r="AY258" s="106"/>
      <c r="AZ258" s="106"/>
      <c r="BA258" s="106"/>
    </row>
    <row r="259" customFormat="false" ht="12.8" hidden="false" customHeight="false" outlineLevel="0" collapsed="false">
      <c r="K259" s="106"/>
      <c r="W259" s="106"/>
      <c r="X259" s="103"/>
      <c r="Y259" s="106"/>
      <c r="Z259" s="106"/>
      <c r="AA259" s="106"/>
      <c r="AB259" s="106"/>
      <c r="AC259" s="106"/>
      <c r="AD259" s="106"/>
      <c r="AE259" s="106"/>
      <c r="AF259" s="106"/>
      <c r="AG259" s="106"/>
      <c r="AH259" s="106"/>
      <c r="AI259" s="106"/>
      <c r="AJ259" s="106"/>
      <c r="AK259" s="106"/>
      <c r="AL259" s="106"/>
      <c r="AM259" s="106"/>
      <c r="AN259" s="106"/>
      <c r="AO259" s="106"/>
      <c r="AP259" s="106"/>
      <c r="AQ259" s="106"/>
      <c r="AR259" s="106"/>
      <c r="AS259" s="106"/>
      <c r="AT259" s="106"/>
      <c r="AU259" s="106"/>
      <c r="AV259" s="106"/>
      <c r="AW259" s="106"/>
      <c r="AX259" s="106"/>
      <c r="AY259" s="106"/>
      <c r="AZ259" s="106"/>
      <c r="BA259" s="106"/>
    </row>
    <row r="260" customFormat="false" ht="12.8" hidden="false" customHeight="false" outlineLevel="0" collapsed="false">
      <c r="K260" s="106"/>
      <c r="W260" s="106"/>
      <c r="X260" s="103"/>
      <c r="Y260" s="106"/>
      <c r="Z260" s="106"/>
      <c r="AA260" s="106"/>
      <c r="AB260" s="106"/>
      <c r="AC260" s="106"/>
      <c r="AD260" s="106"/>
      <c r="AE260" s="106"/>
      <c r="AF260" s="106"/>
      <c r="AG260" s="106"/>
      <c r="AH260" s="106"/>
      <c r="AI260" s="106"/>
      <c r="AJ260" s="106"/>
      <c r="AK260" s="106"/>
      <c r="AL260" s="106"/>
      <c r="AM260" s="106"/>
      <c r="AN260" s="106"/>
      <c r="AO260" s="106"/>
      <c r="AP260" s="106"/>
      <c r="AQ260" s="106"/>
      <c r="AR260" s="106"/>
      <c r="AS260" s="106"/>
      <c r="AT260" s="106"/>
      <c r="AU260" s="106"/>
      <c r="AV260" s="106"/>
      <c r="AW260" s="106"/>
      <c r="AX260" s="106"/>
      <c r="AY260" s="106"/>
      <c r="AZ260" s="106"/>
      <c r="BA260" s="106"/>
    </row>
    <row r="261" customFormat="false" ht="12.8" hidden="false" customHeight="false" outlineLevel="0" collapsed="false">
      <c r="K261" s="106"/>
      <c r="W261" s="106"/>
      <c r="X261" s="103"/>
      <c r="Y261" s="106"/>
      <c r="Z261" s="106"/>
      <c r="AA261" s="106"/>
      <c r="AB261" s="106"/>
      <c r="AC261" s="106"/>
      <c r="AD261" s="106"/>
      <c r="AE261" s="106"/>
      <c r="AF261" s="106"/>
      <c r="AG261" s="106"/>
      <c r="AH261" s="106"/>
      <c r="AI261" s="106"/>
      <c r="AJ261" s="106"/>
      <c r="AK261" s="106"/>
      <c r="AL261" s="106"/>
      <c r="AM261" s="106"/>
      <c r="AN261" s="106"/>
      <c r="AO261" s="106"/>
      <c r="AP261" s="106"/>
      <c r="AQ261" s="106"/>
      <c r="AR261" s="106"/>
      <c r="AS261" s="106"/>
      <c r="AT261" s="106"/>
      <c r="AU261" s="106"/>
      <c r="AV261" s="106"/>
      <c r="AW261" s="106"/>
      <c r="AX261" s="106"/>
      <c r="AY261" s="106"/>
      <c r="AZ261" s="106"/>
      <c r="BA261" s="106"/>
    </row>
    <row r="262" customFormat="false" ht="12.8" hidden="false" customHeight="false" outlineLevel="0" collapsed="false">
      <c r="K262" s="106"/>
      <c r="W262" s="106"/>
      <c r="X262" s="103"/>
      <c r="Y262" s="106"/>
      <c r="Z262" s="106"/>
      <c r="AA262" s="106"/>
      <c r="AB262" s="106"/>
      <c r="AC262" s="106"/>
      <c r="AD262" s="106"/>
      <c r="AE262" s="106"/>
      <c r="AF262" s="106"/>
      <c r="AG262" s="106"/>
      <c r="AH262" s="106"/>
      <c r="AI262" s="106"/>
      <c r="AJ262" s="106"/>
      <c r="AK262" s="106"/>
      <c r="AL262" s="106"/>
      <c r="AM262" s="106"/>
      <c r="AN262" s="106"/>
      <c r="AO262" s="106"/>
      <c r="AP262" s="106"/>
      <c r="AQ262" s="106"/>
      <c r="AR262" s="106"/>
      <c r="AS262" s="106"/>
      <c r="AT262" s="106"/>
      <c r="AU262" s="106"/>
      <c r="AV262" s="106"/>
      <c r="AW262" s="106"/>
      <c r="AX262" s="106"/>
      <c r="AY262" s="106"/>
      <c r="AZ262" s="106"/>
      <c r="BA262" s="106"/>
    </row>
    <row r="263" customFormat="false" ht="12.8" hidden="false" customHeight="false" outlineLevel="0" collapsed="false">
      <c r="K263" s="106"/>
      <c r="W263" s="106"/>
      <c r="X263" s="103"/>
      <c r="Y263" s="106"/>
      <c r="Z263" s="106"/>
      <c r="AA263" s="106"/>
      <c r="AB263" s="106"/>
      <c r="AC263" s="106"/>
      <c r="AD263" s="106"/>
      <c r="AE263" s="106"/>
      <c r="AF263" s="106"/>
      <c r="AG263" s="106"/>
      <c r="AH263" s="106"/>
      <c r="AI263" s="106"/>
      <c r="AJ263" s="106"/>
      <c r="AK263" s="106"/>
      <c r="AL263" s="106"/>
      <c r="AM263" s="106"/>
      <c r="AN263" s="106"/>
      <c r="AO263" s="106"/>
      <c r="AP263" s="106"/>
      <c r="AQ263" s="106"/>
      <c r="AR263" s="106"/>
      <c r="AS263" s="106"/>
      <c r="AT263" s="106"/>
      <c r="AU263" s="106"/>
      <c r="AV263" s="106"/>
      <c r="AW263" s="106"/>
      <c r="AX263" s="106"/>
      <c r="AY263" s="106"/>
      <c r="AZ263" s="106"/>
      <c r="BA263" s="106"/>
    </row>
    <row r="264" customFormat="false" ht="12.8" hidden="false" customHeight="false" outlineLevel="0" collapsed="false">
      <c r="K264" s="106"/>
      <c r="W264" s="106"/>
      <c r="X264" s="103"/>
      <c r="Y264" s="106"/>
      <c r="Z264" s="106"/>
      <c r="AA264" s="106"/>
      <c r="AB264" s="106"/>
      <c r="AC264" s="106"/>
      <c r="AD264" s="106"/>
      <c r="AE264" s="106"/>
      <c r="AF264" s="106"/>
      <c r="AG264" s="106"/>
      <c r="AH264" s="106"/>
      <c r="AI264" s="106"/>
      <c r="AJ264" s="106"/>
      <c r="AK264" s="106"/>
      <c r="AL264" s="106"/>
      <c r="AM264" s="106"/>
      <c r="AN264" s="106"/>
      <c r="AO264" s="106"/>
      <c r="AP264" s="106"/>
      <c r="AQ264" s="106"/>
      <c r="AR264" s="106"/>
      <c r="AS264" s="106"/>
      <c r="AT264" s="106"/>
      <c r="AU264" s="106"/>
      <c r="AV264" s="106"/>
      <c r="AW264" s="106"/>
      <c r="AX264" s="106"/>
      <c r="AY264" s="106"/>
      <c r="AZ264" s="106"/>
      <c r="BA264" s="106"/>
    </row>
    <row r="265" customFormat="false" ht="12.8" hidden="false" customHeight="false" outlineLevel="0" collapsed="false">
      <c r="K265" s="106"/>
      <c r="W265" s="106"/>
      <c r="X265" s="103"/>
      <c r="Y265" s="106"/>
      <c r="Z265" s="106"/>
      <c r="AA265" s="106"/>
      <c r="AB265" s="106"/>
      <c r="AC265" s="106"/>
      <c r="AD265" s="106"/>
      <c r="AE265" s="106"/>
      <c r="AF265" s="106"/>
      <c r="AG265" s="106"/>
      <c r="AH265" s="106"/>
      <c r="AI265" s="106"/>
      <c r="AJ265" s="106"/>
      <c r="AK265" s="106"/>
      <c r="AL265" s="106"/>
      <c r="AM265" s="106"/>
      <c r="AN265" s="106"/>
      <c r="AO265" s="106"/>
      <c r="AP265" s="106"/>
      <c r="AQ265" s="106"/>
      <c r="AR265" s="106"/>
      <c r="AS265" s="106"/>
      <c r="AT265" s="106"/>
      <c r="AU265" s="106"/>
      <c r="AV265" s="106"/>
      <c r="AW265" s="106"/>
      <c r="AX265" s="106"/>
      <c r="AY265" s="106"/>
      <c r="AZ265" s="106"/>
      <c r="BA265" s="106"/>
    </row>
    <row r="266" customFormat="false" ht="12.8" hidden="false" customHeight="false" outlineLevel="0" collapsed="false">
      <c r="K266" s="106"/>
      <c r="W266" s="106"/>
      <c r="X266" s="103"/>
      <c r="Y266" s="106"/>
      <c r="Z266" s="106"/>
      <c r="AA266" s="106"/>
      <c r="AB266" s="106"/>
      <c r="AC266" s="106"/>
      <c r="AD266" s="106"/>
      <c r="AE266" s="106"/>
      <c r="AF266" s="106"/>
      <c r="AG266" s="106"/>
      <c r="AH266" s="106"/>
      <c r="AI266" s="106"/>
      <c r="AJ266" s="106"/>
      <c r="AK266" s="106"/>
      <c r="AL266" s="106"/>
      <c r="AM266" s="106"/>
      <c r="AN266" s="106"/>
      <c r="AO266" s="106"/>
      <c r="AP266" s="106"/>
      <c r="AQ266" s="106"/>
      <c r="AR266" s="106"/>
      <c r="AS266" s="106"/>
      <c r="AT266" s="106"/>
      <c r="AU266" s="106"/>
      <c r="AV266" s="106"/>
      <c r="AW266" s="106"/>
      <c r="AX266" s="106"/>
      <c r="AY266" s="106"/>
      <c r="AZ266" s="106"/>
      <c r="BA266" s="106"/>
    </row>
    <row r="267" customFormat="false" ht="12.8" hidden="false" customHeight="false" outlineLevel="0" collapsed="false">
      <c r="K267" s="106"/>
      <c r="W267" s="106"/>
      <c r="X267" s="103"/>
      <c r="Y267" s="106"/>
      <c r="Z267" s="106"/>
      <c r="AA267" s="106"/>
      <c r="AB267" s="106"/>
      <c r="AC267" s="106"/>
      <c r="AD267" s="106"/>
      <c r="AE267" s="106"/>
      <c r="AF267" s="106"/>
      <c r="AG267" s="106"/>
      <c r="AH267" s="106"/>
      <c r="AI267" s="106"/>
      <c r="AJ267" s="106"/>
      <c r="AK267" s="106"/>
      <c r="AL267" s="106"/>
      <c r="AM267" s="106"/>
      <c r="AN267" s="106"/>
      <c r="AO267" s="106"/>
      <c r="AP267" s="106"/>
      <c r="AQ267" s="106"/>
      <c r="AR267" s="106"/>
      <c r="AS267" s="106"/>
      <c r="AT267" s="106"/>
      <c r="AU267" s="106"/>
      <c r="AV267" s="106"/>
      <c r="AW267" s="106"/>
      <c r="AX267" s="106"/>
      <c r="AY267" s="106"/>
      <c r="AZ267" s="106"/>
      <c r="BA267" s="106"/>
    </row>
    <row r="268" customFormat="false" ht="12.8" hidden="false" customHeight="false" outlineLevel="0" collapsed="false">
      <c r="K268" s="106"/>
      <c r="W268" s="106"/>
      <c r="X268" s="103"/>
      <c r="Y268" s="106"/>
      <c r="Z268" s="106"/>
      <c r="AA268" s="106"/>
      <c r="AB268" s="106"/>
      <c r="AC268" s="106"/>
      <c r="AD268" s="106"/>
      <c r="AE268" s="106"/>
      <c r="AF268" s="106"/>
      <c r="AG268" s="106"/>
      <c r="AH268" s="106"/>
      <c r="AI268" s="106"/>
      <c r="AJ268" s="106"/>
      <c r="AK268" s="106"/>
      <c r="AL268" s="106"/>
      <c r="AM268" s="106"/>
      <c r="AN268" s="106"/>
      <c r="AO268" s="106"/>
      <c r="AP268" s="106"/>
      <c r="AQ268" s="106"/>
      <c r="AR268" s="106"/>
      <c r="AS268" s="106"/>
      <c r="AT268" s="106"/>
      <c r="AU268" s="106"/>
      <c r="AV268" s="106"/>
      <c r="AW268" s="106"/>
      <c r="AX268" s="106"/>
      <c r="AY268" s="106"/>
      <c r="AZ268" s="106"/>
      <c r="BA268" s="106"/>
    </row>
    <row r="269" customFormat="false" ht="12.8" hidden="false" customHeight="false" outlineLevel="0" collapsed="false">
      <c r="K269" s="106"/>
      <c r="W269" s="106"/>
      <c r="X269" s="103"/>
      <c r="Y269" s="106"/>
      <c r="Z269" s="106"/>
      <c r="AA269" s="106"/>
      <c r="AB269" s="106"/>
      <c r="AC269" s="106"/>
      <c r="AD269" s="106"/>
      <c r="AE269" s="106"/>
      <c r="AF269" s="106"/>
      <c r="AG269" s="106"/>
      <c r="AH269" s="106"/>
      <c r="AI269" s="106"/>
      <c r="AJ269" s="106"/>
      <c r="AK269" s="106"/>
      <c r="AL269" s="106"/>
      <c r="AM269" s="106"/>
      <c r="AN269" s="106"/>
      <c r="AO269" s="106"/>
      <c r="AP269" s="106"/>
      <c r="AQ269" s="106"/>
      <c r="AR269" s="106"/>
      <c r="AS269" s="106"/>
      <c r="AT269" s="106"/>
      <c r="AU269" s="106"/>
      <c r="AV269" s="106"/>
      <c r="AW269" s="106"/>
      <c r="AX269" s="106"/>
      <c r="AY269" s="106"/>
      <c r="AZ269" s="106"/>
      <c r="BA269" s="106"/>
    </row>
    <row r="270" customFormat="false" ht="12.8" hidden="false" customHeight="false" outlineLevel="0" collapsed="false">
      <c r="K270" s="106"/>
      <c r="W270" s="106"/>
      <c r="X270" s="103"/>
      <c r="Y270" s="106"/>
      <c r="Z270" s="106"/>
      <c r="AA270" s="106"/>
      <c r="AB270" s="106"/>
      <c r="AC270" s="106"/>
      <c r="AD270" s="106"/>
      <c r="AE270" s="106"/>
      <c r="AF270" s="106"/>
      <c r="AG270" s="106"/>
      <c r="AH270" s="106"/>
      <c r="AI270" s="106"/>
      <c r="AJ270" s="106"/>
      <c r="AK270" s="106"/>
      <c r="AL270" s="106"/>
      <c r="AM270" s="106"/>
      <c r="AN270" s="106"/>
      <c r="AO270" s="106"/>
      <c r="AP270" s="106"/>
      <c r="AQ270" s="106"/>
      <c r="AR270" s="106"/>
      <c r="AS270" s="106"/>
      <c r="AT270" s="106"/>
      <c r="AU270" s="106"/>
      <c r="AV270" s="106"/>
      <c r="AW270" s="106"/>
      <c r="AX270" s="106"/>
      <c r="AY270" s="106"/>
      <c r="AZ270" s="106"/>
      <c r="BA270" s="106"/>
    </row>
    <row r="271" customFormat="false" ht="12.8" hidden="false" customHeight="false" outlineLevel="0" collapsed="false">
      <c r="K271" s="106"/>
      <c r="W271" s="106"/>
      <c r="X271" s="103"/>
      <c r="Y271" s="106"/>
      <c r="Z271" s="106"/>
      <c r="AA271" s="106"/>
      <c r="AB271" s="106"/>
      <c r="AC271" s="106"/>
      <c r="AD271" s="106"/>
      <c r="AE271" s="106"/>
      <c r="AF271" s="106"/>
      <c r="AG271" s="106"/>
      <c r="AH271" s="106"/>
      <c r="AI271" s="106"/>
      <c r="AJ271" s="106"/>
      <c r="AK271" s="106"/>
      <c r="AL271" s="106"/>
      <c r="AM271" s="106"/>
      <c r="AN271" s="106"/>
      <c r="AO271" s="106"/>
      <c r="AP271" s="106"/>
      <c r="AQ271" s="106"/>
      <c r="AR271" s="106"/>
      <c r="AS271" s="106"/>
      <c r="AT271" s="106"/>
      <c r="AU271" s="106"/>
      <c r="AV271" s="106"/>
      <c r="AW271" s="106"/>
      <c r="AX271" s="106"/>
      <c r="AY271" s="106"/>
      <c r="AZ271" s="106"/>
      <c r="BA271" s="106"/>
    </row>
    <row r="272" customFormat="false" ht="12.8" hidden="false" customHeight="false" outlineLevel="0" collapsed="false">
      <c r="K272" s="106"/>
      <c r="W272" s="106"/>
      <c r="X272" s="103"/>
      <c r="Y272" s="106"/>
      <c r="Z272" s="106"/>
      <c r="AA272" s="106"/>
      <c r="AB272" s="106"/>
      <c r="AC272" s="106"/>
      <c r="AD272" s="106"/>
      <c r="AE272" s="106"/>
      <c r="AF272" s="106"/>
      <c r="AG272" s="106"/>
      <c r="AH272" s="106"/>
      <c r="AI272" s="106"/>
      <c r="AJ272" s="106"/>
      <c r="AK272" s="106"/>
      <c r="AL272" s="106"/>
      <c r="AM272" s="106"/>
      <c r="AN272" s="106"/>
      <c r="AO272" s="106"/>
      <c r="AP272" s="106"/>
      <c r="AQ272" s="106"/>
      <c r="AR272" s="106"/>
      <c r="AS272" s="106"/>
      <c r="AT272" s="106"/>
      <c r="AU272" s="106"/>
      <c r="AV272" s="106"/>
      <c r="AW272" s="106"/>
      <c r="AX272" s="106"/>
      <c r="AY272" s="106"/>
      <c r="AZ272" s="106"/>
      <c r="BA272" s="106"/>
    </row>
    <row r="273" customFormat="false" ht="12.8" hidden="false" customHeight="false" outlineLevel="0" collapsed="false">
      <c r="K273" s="106"/>
      <c r="W273" s="106"/>
      <c r="X273" s="103"/>
      <c r="Y273" s="106"/>
      <c r="Z273" s="106"/>
      <c r="AA273" s="106"/>
      <c r="AB273" s="106"/>
      <c r="AC273" s="106"/>
      <c r="AD273" s="106"/>
      <c r="AE273" s="106"/>
      <c r="AF273" s="106"/>
      <c r="AG273" s="106"/>
      <c r="AH273" s="106"/>
      <c r="AI273" s="106"/>
      <c r="AJ273" s="106"/>
      <c r="AK273" s="106"/>
      <c r="AL273" s="106"/>
      <c r="AM273" s="106"/>
      <c r="AN273" s="106"/>
      <c r="AO273" s="106"/>
      <c r="AP273" s="106"/>
      <c r="AQ273" s="106"/>
      <c r="AR273" s="106"/>
      <c r="AS273" s="106"/>
      <c r="AT273" s="106"/>
      <c r="AU273" s="106"/>
      <c r="AV273" s="106"/>
      <c r="AW273" s="106"/>
      <c r="AX273" s="106"/>
      <c r="AY273" s="106"/>
      <c r="AZ273" s="106"/>
      <c r="BA273" s="106"/>
    </row>
    <row r="274" customFormat="false" ht="12.8" hidden="false" customHeight="false" outlineLevel="0" collapsed="false">
      <c r="K274" s="106"/>
      <c r="W274" s="106"/>
      <c r="X274" s="103"/>
      <c r="Y274" s="106"/>
      <c r="Z274" s="106"/>
      <c r="AA274" s="106"/>
      <c r="AB274" s="106"/>
      <c r="AC274" s="106"/>
      <c r="AD274" s="106"/>
      <c r="AE274" s="106"/>
      <c r="AF274" s="106"/>
      <c r="AG274" s="106"/>
      <c r="AH274" s="106"/>
      <c r="AI274" s="106"/>
      <c r="AJ274" s="106"/>
      <c r="AK274" s="106"/>
      <c r="AL274" s="106"/>
      <c r="AM274" s="106"/>
      <c r="AN274" s="106"/>
      <c r="AO274" s="106"/>
      <c r="AP274" s="106"/>
      <c r="AQ274" s="106"/>
      <c r="AR274" s="106"/>
      <c r="AS274" s="106"/>
      <c r="AT274" s="106"/>
      <c r="AU274" s="106"/>
      <c r="AV274" s="106"/>
      <c r="AW274" s="106"/>
      <c r="AX274" s="106"/>
      <c r="AY274" s="106"/>
      <c r="AZ274" s="106"/>
      <c r="BA274" s="106"/>
    </row>
    <row r="275" customFormat="false" ht="12.8" hidden="false" customHeight="false" outlineLevel="0" collapsed="false">
      <c r="K275" s="106"/>
      <c r="W275" s="106"/>
      <c r="X275" s="103"/>
      <c r="Y275" s="106"/>
      <c r="Z275" s="106"/>
      <c r="AA275" s="106"/>
      <c r="AB275" s="106"/>
      <c r="AC275" s="106"/>
      <c r="AD275" s="106"/>
      <c r="AE275" s="106"/>
      <c r="AF275" s="106"/>
      <c r="AG275" s="106"/>
      <c r="AH275" s="106"/>
      <c r="AI275" s="106"/>
      <c r="AJ275" s="106"/>
      <c r="AK275" s="106"/>
      <c r="AL275" s="106"/>
      <c r="AM275" s="106"/>
      <c r="AN275" s="106"/>
      <c r="AO275" s="106"/>
      <c r="AP275" s="106"/>
      <c r="AQ275" s="106"/>
      <c r="AR275" s="106"/>
      <c r="AS275" s="106"/>
      <c r="AT275" s="106"/>
      <c r="AU275" s="106"/>
      <c r="AV275" s="106"/>
      <c r="AW275" s="106"/>
      <c r="AX275" s="106"/>
      <c r="AY275" s="106"/>
      <c r="AZ275" s="106"/>
      <c r="BA275" s="106"/>
    </row>
    <row r="276" customFormat="false" ht="12.8" hidden="false" customHeight="false" outlineLevel="0" collapsed="false">
      <c r="K276" s="106"/>
      <c r="W276" s="106"/>
      <c r="X276" s="103"/>
      <c r="Y276" s="106"/>
      <c r="Z276" s="106"/>
      <c r="AA276" s="106"/>
      <c r="AB276" s="106"/>
      <c r="AC276" s="106"/>
      <c r="AD276" s="106"/>
      <c r="AE276" s="106"/>
      <c r="AF276" s="106"/>
      <c r="AG276" s="106"/>
      <c r="AH276" s="106"/>
      <c r="AI276" s="106"/>
      <c r="AJ276" s="106"/>
      <c r="AK276" s="106"/>
      <c r="AL276" s="106"/>
      <c r="AM276" s="106"/>
      <c r="AN276" s="106"/>
      <c r="AO276" s="106"/>
      <c r="AP276" s="106"/>
      <c r="AQ276" s="106"/>
      <c r="AR276" s="106"/>
      <c r="AS276" s="106"/>
      <c r="AT276" s="106"/>
      <c r="AU276" s="106"/>
      <c r="AV276" s="106"/>
      <c r="AW276" s="106"/>
      <c r="AX276" s="106"/>
      <c r="AY276" s="106"/>
      <c r="AZ276" s="106"/>
      <c r="BA276" s="106"/>
    </row>
    <row r="277" customFormat="false" ht="12.8" hidden="false" customHeight="false" outlineLevel="0" collapsed="false">
      <c r="K277" s="106"/>
      <c r="W277" s="106"/>
      <c r="X277" s="103"/>
      <c r="Y277" s="106"/>
      <c r="Z277" s="106"/>
      <c r="AA277" s="106"/>
      <c r="AB277" s="106"/>
      <c r="AC277" s="106"/>
      <c r="AD277" s="106"/>
      <c r="AE277" s="106"/>
      <c r="AF277" s="106"/>
      <c r="AG277" s="106"/>
      <c r="AH277" s="106"/>
      <c r="AI277" s="106"/>
      <c r="AJ277" s="106"/>
      <c r="AK277" s="106"/>
      <c r="AL277" s="106"/>
      <c r="AM277" s="106"/>
      <c r="AN277" s="106"/>
      <c r="AO277" s="106"/>
      <c r="AP277" s="106"/>
      <c r="AQ277" s="106"/>
      <c r="AR277" s="106"/>
      <c r="AS277" s="106"/>
      <c r="AT277" s="106"/>
      <c r="AU277" s="106"/>
      <c r="AV277" s="106"/>
      <c r="AW277" s="106"/>
      <c r="AX277" s="106"/>
      <c r="AY277" s="106"/>
      <c r="AZ277" s="106"/>
      <c r="BA277" s="106"/>
    </row>
    <row r="278" customFormat="false" ht="12.8" hidden="false" customHeight="false" outlineLevel="0" collapsed="false">
      <c r="K278" s="106"/>
      <c r="W278" s="106"/>
      <c r="X278" s="103"/>
      <c r="Y278" s="106"/>
      <c r="Z278" s="106"/>
      <c r="AA278" s="106"/>
      <c r="AB278" s="106"/>
      <c r="AC278" s="106"/>
      <c r="AD278" s="106"/>
      <c r="AE278" s="106"/>
      <c r="AF278" s="106"/>
      <c r="AG278" s="106"/>
      <c r="AH278" s="106"/>
      <c r="AI278" s="106"/>
      <c r="AJ278" s="106"/>
      <c r="AK278" s="106"/>
      <c r="AL278" s="106"/>
      <c r="AM278" s="106"/>
      <c r="AN278" s="106"/>
      <c r="AO278" s="106"/>
      <c r="AP278" s="106"/>
      <c r="AQ278" s="106"/>
      <c r="AR278" s="106"/>
      <c r="AS278" s="106"/>
      <c r="AT278" s="106"/>
      <c r="AU278" s="106"/>
      <c r="AV278" s="106"/>
      <c r="AW278" s="106"/>
      <c r="AX278" s="106"/>
      <c r="AY278" s="106"/>
      <c r="AZ278" s="106"/>
      <c r="BA278" s="106"/>
    </row>
    <row r="279" customFormat="false" ht="12.8" hidden="false" customHeight="false" outlineLevel="0" collapsed="false">
      <c r="K279" s="106"/>
      <c r="W279" s="106"/>
      <c r="X279" s="103"/>
      <c r="Y279" s="106"/>
      <c r="Z279" s="106"/>
      <c r="AA279" s="106"/>
      <c r="AB279" s="106"/>
      <c r="AC279" s="106"/>
      <c r="AD279" s="106"/>
      <c r="AE279" s="106"/>
      <c r="AF279" s="106"/>
      <c r="AG279" s="106"/>
      <c r="AH279" s="106"/>
      <c r="AI279" s="106"/>
      <c r="AJ279" s="106"/>
      <c r="AK279" s="106"/>
      <c r="AL279" s="106"/>
      <c r="AM279" s="106"/>
      <c r="AN279" s="106"/>
      <c r="AO279" s="106"/>
      <c r="AP279" s="106"/>
      <c r="AQ279" s="106"/>
      <c r="AR279" s="106"/>
      <c r="AS279" s="106"/>
      <c r="AT279" s="106"/>
      <c r="AU279" s="106"/>
      <c r="AV279" s="106"/>
      <c r="AW279" s="106"/>
      <c r="AX279" s="106"/>
      <c r="AY279" s="106"/>
      <c r="AZ279" s="106"/>
      <c r="BA279" s="106"/>
    </row>
    <row r="280" customFormat="false" ht="12.8" hidden="false" customHeight="false" outlineLevel="0" collapsed="false">
      <c r="K280" s="106"/>
      <c r="W280" s="106"/>
      <c r="X280" s="103"/>
      <c r="Y280" s="106"/>
      <c r="Z280" s="106"/>
      <c r="AA280" s="106"/>
      <c r="AB280" s="106"/>
      <c r="AC280" s="106"/>
      <c r="AD280" s="106"/>
      <c r="AE280" s="106"/>
      <c r="AF280" s="106"/>
      <c r="AG280" s="106"/>
      <c r="AH280" s="106"/>
      <c r="AI280" s="106"/>
      <c r="AJ280" s="106"/>
      <c r="AK280" s="106"/>
      <c r="AL280" s="106"/>
      <c r="AM280" s="106"/>
      <c r="AN280" s="106"/>
      <c r="AO280" s="106"/>
      <c r="AP280" s="106"/>
      <c r="AQ280" s="106"/>
      <c r="AR280" s="106"/>
      <c r="AS280" s="106"/>
      <c r="AT280" s="106"/>
      <c r="AU280" s="106"/>
      <c r="AV280" s="106"/>
      <c r="AW280" s="106"/>
      <c r="AX280" s="106"/>
      <c r="AY280" s="106"/>
      <c r="AZ280" s="106"/>
      <c r="BA280" s="106"/>
    </row>
    <row r="281" customFormat="false" ht="12.8" hidden="false" customHeight="false" outlineLevel="0" collapsed="false">
      <c r="K281" s="106"/>
      <c r="W281" s="106"/>
      <c r="X281" s="103"/>
      <c r="Y281" s="106"/>
      <c r="Z281" s="106"/>
      <c r="AA281" s="106"/>
      <c r="AB281" s="106"/>
      <c r="AC281" s="106"/>
      <c r="AD281" s="106"/>
      <c r="AE281" s="106"/>
      <c r="AF281" s="106"/>
      <c r="AG281" s="106"/>
      <c r="AH281" s="106"/>
      <c r="AI281" s="106"/>
      <c r="AJ281" s="106"/>
      <c r="AK281" s="106"/>
      <c r="AL281" s="106"/>
      <c r="AM281" s="106"/>
      <c r="AN281" s="106"/>
      <c r="AO281" s="106"/>
      <c r="AP281" s="106"/>
      <c r="AQ281" s="106"/>
      <c r="AR281" s="106"/>
      <c r="AS281" s="106"/>
      <c r="AT281" s="106"/>
      <c r="AU281" s="106"/>
      <c r="AV281" s="106"/>
      <c r="AW281" s="106"/>
      <c r="AX281" s="106"/>
      <c r="AY281" s="106"/>
      <c r="AZ281" s="106"/>
      <c r="BA281" s="106"/>
    </row>
    <row r="282" customFormat="false" ht="12.8" hidden="false" customHeight="false" outlineLevel="0" collapsed="false">
      <c r="K282" s="106"/>
      <c r="W282" s="106"/>
      <c r="X282" s="103"/>
      <c r="Y282" s="106"/>
      <c r="Z282" s="106"/>
      <c r="AA282" s="106"/>
      <c r="AB282" s="106"/>
      <c r="AC282" s="106"/>
      <c r="AD282" s="106"/>
      <c r="AE282" s="106"/>
      <c r="AF282" s="106"/>
      <c r="AG282" s="106"/>
      <c r="AH282" s="106"/>
      <c r="AI282" s="106"/>
      <c r="AJ282" s="106"/>
      <c r="AK282" s="106"/>
      <c r="AL282" s="106"/>
      <c r="AM282" s="106"/>
      <c r="AN282" s="106"/>
      <c r="AO282" s="106"/>
      <c r="AP282" s="106"/>
      <c r="AQ282" s="106"/>
      <c r="AR282" s="106"/>
      <c r="AS282" s="106"/>
      <c r="AT282" s="106"/>
      <c r="AU282" s="106"/>
      <c r="AV282" s="106"/>
      <c r="AW282" s="106"/>
      <c r="AX282" s="106"/>
      <c r="AY282" s="106"/>
      <c r="AZ282" s="106"/>
      <c r="BA282" s="106"/>
    </row>
    <row r="283" customFormat="false" ht="12.8" hidden="false" customHeight="false" outlineLevel="0" collapsed="false">
      <c r="K283" s="106"/>
      <c r="W283" s="106"/>
      <c r="X283" s="103"/>
      <c r="Y283" s="106"/>
      <c r="Z283" s="106"/>
      <c r="AA283" s="106"/>
      <c r="AB283" s="106"/>
      <c r="AC283" s="106"/>
      <c r="AD283" s="106"/>
      <c r="AE283" s="106"/>
      <c r="AF283" s="106"/>
      <c r="AG283" s="106"/>
      <c r="AH283" s="106"/>
      <c r="AI283" s="106"/>
      <c r="AJ283" s="106"/>
      <c r="AK283" s="106"/>
      <c r="AL283" s="106"/>
      <c r="AM283" s="106"/>
      <c r="AN283" s="106"/>
      <c r="AO283" s="106"/>
      <c r="AP283" s="106"/>
      <c r="AQ283" s="106"/>
      <c r="AR283" s="106"/>
      <c r="AS283" s="106"/>
      <c r="AT283" s="106"/>
      <c r="AU283" s="106"/>
      <c r="AV283" s="106"/>
      <c r="AW283" s="106"/>
      <c r="AX283" s="106"/>
      <c r="AY283" s="106"/>
      <c r="AZ283" s="106"/>
      <c r="BA283" s="106"/>
    </row>
    <row r="284" customFormat="false" ht="12.8" hidden="false" customHeight="false" outlineLevel="0" collapsed="false">
      <c r="K284" s="106"/>
      <c r="W284" s="106"/>
      <c r="X284" s="103"/>
      <c r="Y284" s="106"/>
      <c r="Z284" s="106"/>
      <c r="AA284" s="106"/>
      <c r="AB284" s="106"/>
      <c r="AC284" s="106"/>
      <c r="AD284" s="106"/>
      <c r="AE284" s="106"/>
      <c r="AF284" s="106"/>
      <c r="AG284" s="106"/>
      <c r="AH284" s="106"/>
      <c r="AI284" s="106"/>
      <c r="AJ284" s="106"/>
      <c r="AK284" s="106"/>
      <c r="AL284" s="106"/>
      <c r="AM284" s="106"/>
      <c r="AN284" s="106"/>
      <c r="AO284" s="106"/>
      <c r="AP284" s="106"/>
      <c r="AQ284" s="106"/>
      <c r="AR284" s="106"/>
      <c r="AS284" s="106"/>
      <c r="AT284" s="106"/>
      <c r="AU284" s="106"/>
      <c r="AV284" s="106"/>
      <c r="AW284" s="106"/>
      <c r="AX284" s="106"/>
      <c r="AY284" s="106"/>
      <c r="AZ284" s="106"/>
      <c r="BA284" s="106"/>
    </row>
    <row r="285" customFormat="false" ht="12.8" hidden="false" customHeight="false" outlineLevel="0" collapsed="false">
      <c r="K285" s="106"/>
      <c r="W285" s="106"/>
      <c r="X285" s="103"/>
      <c r="Y285" s="106"/>
      <c r="Z285" s="106"/>
      <c r="AA285" s="106"/>
      <c r="AB285" s="106"/>
      <c r="AC285" s="106"/>
      <c r="AD285" s="106"/>
      <c r="AE285" s="106"/>
      <c r="AF285" s="106"/>
      <c r="AG285" s="106"/>
      <c r="AH285" s="106"/>
      <c r="AI285" s="106"/>
      <c r="AJ285" s="106"/>
      <c r="AK285" s="106"/>
      <c r="AL285" s="106"/>
      <c r="AM285" s="106"/>
      <c r="AN285" s="106"/>
      <c r="AO285" s="106"/>
      <c r="AP285" s="106"/>
      <c r="AQ285" s="106"/>
      <c r="AR285" s="106"/>
      <c r="AS285" s="106"/>
      <c r="AT285" s="106"/>
      <c r="AU285" s="106"/>
      <c r="AV285" s="106"/>
      <c r="AW285" s="106"/>
      <c r="AX285" s="106"/>
      <c r="AY285" s="106"/>
      <c r="AZ285" s="106"/>
      <c r="BA285" s="106"/>
    </row>
    <row r="286" customFormat="false" ht="12.8" hidden="false" customHeight="false" outlineLevel="0" collapsed="false">
      <c r="K286" s="106"/>
      <c r="W286" s="106"/>
      <c r="X286" s="103"/>
      <c r="Y286" s="106"/>
      <c r="Z286" s="106"/>
      <c r="AA286" s="106"/>
      <c r="AB286" s="106"/>
      <c r="AC286" s="106"/>
      <c r="AD286" s="106"/>
      <c r="AE286" s="106"/>
      <c r="AF286" s="106"/>
      <c r="AG286" s="106"/>
      <c r="AH286" s="106"/>
      <c r="AI286" s="106"/>
      <c r="AJ286" s="106"/>
      <c r="AK286" s="106"/>
      <c r="AL286" s="106"/>
      <c r="AM286" s="106"/>
      <c r="AN286" s="106"/>
      <c r="AO286" s="106"/>
      <c r="AP286" s="106"/>
      <c r="AQ286" s="106"/>
      <c r="AR286" s="106"/>
      <c r="AS286" s="106"/>
      <c r="AT286" s="106"/>
      <c r="AU286" s="106"/>
      <c r="AV286" s="106"/>
      <c r="AW286" s="106"/>
      <c r="AX286" s="106"/>
      <c r="AY286" s="106"/>
      <c r="AZ286" s="106"/>
      <c r="BA286" s="106"/>
    </row>
    <row r="287" customFormat="false" ht="12.8" hidden="false" customHeight="false" outlineLevel="0" collapsed="false">
      <c r="K287" s="106"/>
      <c r="W287" s="106"/>
      <c r="X287" s="103"/>
      <c r="Y287" s="106"/>
      <c r="Z287" s="106"/>
      <c r="AA287" s="106"/>
      <c r="AB287" s="106"/>
      <c r="AC287" s="106"/>
      <c r="AD287" s="106"/>
      <c r="AE287" s="106"/>
      <c r="AF287" s="106"/>
      <c r="AG287" s="106"/>
      <c r="AH287" s="106"/>
      <c r="AI287" s="106"/>
      <c r="AJ287" s="106"/>
      <c r="AK287" s="106"/>
      <c r="AL287" s="106"/>
      <c r="AM287" s="106"/>
      <c r="AN287" s="106"/>
      <c r="AO287" s="106"/>
      <c r="AP287" s="106"/>
      <c r="AQ287" s="106"/>
      <c r="AR287" s="106"/>
      <c r="AS287" s="106"/>
      <c r="AT287" s="106"/>
      <c r="AU287" s="106"/>
      <c r="AV287" s="106"/>
      <c r="AW287" s="106"/>
      <c r="AX287" s="106"/>
      <c r="AY287" s="106"/>
      <c r="AZ287" s="106"/>
      <c r="BA287" s="106"/>
    </row>
    <row r="288" customFormat="false" ht="12.8" hidden="false" customHeight="false" outlineLevel="0" collapsed="false">
      <c r="K288" s="106"/>
      <c r="W288" s="106"/>
      <c r="X288" s="103"/>
      <c r="Y288" s="106"/>
      <c r="Z288" s="106"/>
      <c r="AA288" s="106"/>
      <c r="AB288" s="106"/>
      <c r="AC288" s="106"/>
      <c r="AD288" s="106"/>
      <c r="AE288" s="106"/>
      <c r="AF288" s="106"/>
      <c r="AG288" s="106"/>
      <c r="AH288" s="106"/>
      <c r="AI288" s="106"/>
      <c r="AJ288" s="106"/>
      <c r="AK288" s="106"/>
      <c r="AL288" s="106"/>
      <c r="AM288" s="106"/>
      <c r="AN288" s="106"/>
      <c r="AO288" s="106"/>
      <c r="AP288" s="106"/>
      <c r="AQ288" s="106"/>
      <c r="AR288" s="106"/>
      <c r="AS288" s="106"/>
      <c r="AT288" s="106"/>
      <c r="AU288" s="106"/>
      <c r="AV288" s="106"/>
      <c r="AW288" s="106"/>
      <c r="AX288" s="106"/>
      <c r="AY288" s="106"/>
      <c r="AZ288" s="106"/>
      <c r="BA288" s="106"/>
    </row>
    <row r="289" customFormat="false" ht="12.8" hidden="false" customHeight="false" outlineLevel="0" collapsed="false">
      <c r="K289" s="106"/>
      <c r="W289" s="106"/>
      <c r="X289" s="103"/>
      <c r="Y289" s="106"/>
      <c r="Z289" s="106"/>
      <c r="AA289" s="106"/>
      <c r="AB289" s="106"/>
      <c r="AC289" s="106"/>
      <c r="AD289" s="106"/>
      <c r="AE289" s="106"/>
      <c r="AF289" s="106"/>
      <c r="AG289" s="106"/>
      <c r="AH289" s="106"/>
      <c r="AI289" s="106"/>
      <c r="AJ289" s="106"/>
      <c r="AK289" s="106"/>
      <c r="AL289" s="106"/>
      <c r="AM289" s="106"/>
      <c r="AN289" s="106"/>
      <c r="AO289" s="106"/>
      <c r="AP289" s="106"/>
      <c r="AQ289" s="106"/>
      <c r="AR289" s="106"/>
      <c r="AS289" s="106"/>
      <c r="AT289" s="106"/>
      <c r="AU289" s="106"/>
      <c r="AV289" s="106"/>
      <c r="AW289" s="106"/>
      <c r="AX289" s="106"/>
      <c r="AY289" s="106"/>
      <c r="AZ289" s="106"/>
      <c r="BA289" s="106"/>
    </row>
    <row r="290" customFormat="false" ht="12.8" hidden="false" customHeight="false" outlineLevel="0" collapsed="false">
      <c r="K290" s="106"/>
      <c r="W290" s="106"/>
      <c r="X290" s="103"/>
      <c r="Y290" s="106"/>
      <c r="Z290" s="106"/>
      <c r="AA290" s="106"/>
      <c r="AB290" s="106"/>
      <c r="AC290" s="106"/>
      <c r="AD290" s="106"/>
      <c r="AE290" s="106"/>
      <c r="AF290" s="106"/>
      <c r="AG290" s="106"/>
      <c r="AH290" s="106"/>
      <c r="AI290" s="106"/>
      <c r="AJ290" s="106"/>
      <c r="AK290" s="106"/>
      <c r="AL290" s="106"/>
      <c r="AM290" s="106"/>
      <c r="AN290" s="106"/>
      <c r="AO290" s="106"/>
      <c r="AP290" s="106"/>
      <c r="AQ290" s="106"/>
      <c r="AR290" s="106"/>
      <c r="AS290" s="106"/>
      <c r="AT290" s="106"/>
      <c r="AU290" s="106"/>
      <c r="AV290" s="106"/>
      <c r="AW290" s="106"/>
      <c r="AX290" s="106"/>
      <c r="AY290" s="106"/>
      <c r="AZ290" s="106"/>
      <c r="BA290" s="106"/>
    </row>
    <row r="291" customFormat="false" ht="12.8" hidden="false" customHeight="false" outlineLevel="0" collapsed="false">
      <c r="K291" s="106"/>
      <c r="W291" s="106"/>
      <c r="X291" s="103"/>
      <c r="Y291" s="106"/>
      <c r="Z291" s="106"/>
      <c r="AA291" s="106"/>
      <c r="AB291" s="106"/>
      <c r="AC291" s="106"/>
      <c r="AD291" s="106"/>
      <c r="AE291" s="106"/>
      <c r="AF291" s="106"/>
      <c r="AG291" s="106"/>
      <c r="AH291" s="106"/>
      <c r="AI291" s="106"/>
      <c r="AJ291" s="106"/>
      <c r="AK291" s="106"/>
      <c r="AL291" s="106"/>
      <c r="AM291" s="106"/>
      <c r="AN291" s="106"/>
      <c r="AO291" s="106"/>
      <c r="AP291" s="106"/>
      <c r="AQ291" s="106"/>
      <c r="AR291" s="106"/>
      <c r="AS291" s="106"/>
      <c r="AT291" s="106"/>
      <c r="AU291" s="106"/>
      <c r="AV291" s="106"/>
      <c r="AW291" s="106"/>
      <c r="AX291" s="106"/>
      <c r="AY291" s="106"/>
      <c r="AZ291" s="106"/>
      <c r="BA291" s="106"/>
    </row>
    <row r="292" customFormat="false" ht="12.8" hidden="false" customHeight="false" outlineLevel="0" collapsed="false">
      <c r="K292" s="106"/>
      <c r="W292" s="106"/>
      <c r="X292" s="103"/>
      <c r="Y292" s="106"/>
      <c r="Z292" s="106"/>
      <c r="AA292" s="106"/>
      <c r="AB292" s="106"/>
      <c r="AC292" s="106"/>
      <c r="AD292" s="106"/>
      <c r="AE292" s="106"/>
      <c r="AF292" s="106"/>
      <c r="AG292" s="106"/>
      <c r="AH292" s="106"/>
      <c r="AI292" s="106"/>
      <c r="AJ292" s="106"/>
      <c r="AK292" s="106"/>
      <c r="AL292" s="106"/>
      <c r="AM292" s="106"/>
      <c r="AN292" s="106"/>
      <c r="AO292" s="106"/>
      <c r="AP292" s="106"/>
      <c r="AQ292" s="106"/>
      <c r="AR292" s="106"/>
      <c r="AS292" s="106"/>
      <c r="AT292" s="106"/>
      <c r="AU292" s="106"/>
      <c r="AV292" s="106"/>
      <c r="AW292" s="106"/>
      <c r="AX292" s="106"/>
      <c r="AY292" s="106"/>
      <c r="AZ292" s="106"/>
      <c r="BA292" s="106"/>
    </row>
    <row r="293" customFormat="false" ht="12.8" hidden="false" customHeight="false" outlineLevel="0" collapsed="false">
      <c r="K293" s="106"/>
      <c r="W293" s="106"/>
      <c r="X293" s="103"/>
      <c r="Y293" s="106"/>
      <c r="Z293" s="106"/>
      <c r="AA293" s="106"/>
      <c r="AB293" s="106"/>
      <c r="AC293" s="106"/>
      <c r="AD293" s="106"/>
      <c r="AE293" s="106"/>
      <c r="AF293" s="106"/>
      <c r="AG293" s="106"/>
      <c r="AH293" s="106"/>
      <c r="AI293" s="106"/>
      <c r="AJ293" s="106"/>
      <c r="AK293" s="106"/>
      <c r="AL293" s="106"/>
      <c r="AM293" s="106"/>
      <c r="AN293" s="106"/>
      <c r="AO293" s="106"/>
      <c r="AP293" s="106"/>
      <c r="AQ293" s="106"/>
      <c r="AR293" s="106"/>
      <c r="AS293" s="106"/>
      <c r="AT293" s="106"/>
      <c r="AU293" s="106"/>
      <c r="AV293" s="106"/>
      <c r="AW293" s="106"/>
      <c r="AX293" s="106"/>
      <c r="AY293" s="106"/>
      <c r="AZ293" s="106"/>
      <c r="BA293" s="106"/>
    </row>
    <row r="294" customFormat="false" ht="12.8" hidden="false" customHeight="false" outlineLevel="0" collapsed="false">
      <c r="K294" s="106"/>
      <c r="W294" s="106"/>
      <c r="X294" s="103"/>
      <c r="Y294" s="106"/>
      <c r="Z294" s="106"/>
      <c r="AA294" s="106"/>
      <c r="AB294" s="106"/>
      <c r="AC294" s="106"/>
      <c r="AD294" s="106"/>
      <c r="AE294" s="106"/>
      <c r="AF294" s="106"/>
      <c r="AG294" s="106"/>
      <c r="AH294" s="106"/>
      <c r="AI294" s="106"/>
      <c r="AJ294" s="106"/>
      <c r="AK294" s="106"/>
      <c r="AL294" s="106"/>
      <c r="AM294" s="106"/>
      <c r="AN294" s="106"/>
      <c r="AO294" s="106"/>
      <c r="AP294" s="106"/>
      <c r="AQ294" s="106"/>
      <c r="AR294" s="106"/>
      <c r="AS294" s="106"/>
      <c r="AT294" s="106"/>
      <c r="AU294" s="106"/>
      <c r="AV294" s="106"/>
      <c r="AW294" s="106"/>
      <c r="AX294" s="106"/>
      <c r="AY294" s="106"/>
      <c r="AZ294" s="106"/>
      <c r="BA294" s="106"/>
    </row>
    <row r="295" customFormat="false" ht="12.8" hidden="false" customHeight="false" outlineLevel="0" collapsed="false">
      <c r="K295" s="106"/>
      <c r="W295" s="106"/>
      <c r="X295" s="103"/>
      <c r="Y295" s="106"/>
      <c r="Z295" s="106"/>
      <c r="AA295" s="106"/>
      <c r="AB295" s="106"/>
      <c r="AC295" s="106"/>
      <c r="AD295" s="106"/>
      <c r="AE295" s="106"/>
      <c r="AF295" s="106"/>
      <c r="AG295" s="106"/>
      <c r="AH295" s="106"/>
      <c r="AI295" s="106"/>
      <c r="AJ295" s="106"/>
      <c r="AK295" s="106"/>
      <c r="AL295" s="106"/>
      <c r="AM295" s="106"/>
      <c r="AN295" s="106"/>
      <c r="AO295" s="106"/>
      <c r="AP295" s="106"/>
      <c r="AQ295" s="106"/>
      <c r="AR295" s="106"/>
      <c r="AS295" s="106"/>
      <c r="AT295" s="106"/>
      <c r="AU295" s="106"/>
      <c r="AV295" s="106"/>
      <c r="AW295" s="106"/>
      <c r="AX295" s="106"/>
      <c r="AY295" s="106"/>
      <c r="AZ295" s="106"/>
      <c r="BA295" s="106"/>
    </row>
    <row r="296" customFormat="false" ht="12.8" hidden="false" customHeight="false" outlineLevel="0" collapsed="false">
      <c r="K296" s="106"/>
      <c r="W296" s="106"/>
      <c r="X296" s="103"/>
      <c r="Y296" s="106"/>
      <c r="Z296" s="106"/>
      <c r="AA296" s="106"/>
      <c r="AB296" s="106"/>
      <c r="AC296" s="106"/>
      <c r="AD296" s="106"/>
      <c r="AE296" s="106"/>
      <c r="AF296" s="106"/>
      <c r="AG296" s="106"/>
      <c r="AH296" s="106"/>
      <c r="AI296" s="106"/>
      <c r="AJ296" s="106"/>
      <c r="AK296" s="106"/>
      <c r="AL296" s="106"/>
      <c r="AM296" s="106"/>
      <c r="AN296" s="106"/>
      <c r="AO296" s="106"/>
      <c r="AP296" s="106"/>
      <c r="AQ296" s="106"/>
      <c r="AR296" s="106"/>
      <c r="AS296" s="106"/>
      <c r="AT296" s="106"/>
      <c r="AU296" s="106"/>
      <c r="AV296" s="106"/>
      <c r="AW296" s="106"/>
      <c r="AX296" s="106"/>
      <c r="AY296" s="106"/>
      <c r="AZ296" s="106"/>
      <c r="BA296" s="106"/>
    </row>
    <row r="297" customFormat="false" ht="12.8" hidden="false" customHeight="false" outlineLevel="0" collapsed="false">
      <c r="K297" s="106"/>
      <c r="W297" s="106"/>
      <c r="X297" s="103"/>
      <c r="Y297" s="106"/>
      <c r="Z297" s="106"/>
      <c r="AA297" s="106"/>
      <c r="AB297" s="106"/>
      <c r="AC297" s="106"/>
      <c r="AD297" s="106"/>
      <c r="AE297" s="106"/>
      <c r="AF297" s="106"/>
      <c r="AG297" s="106"/>
      <c r="AH297" s="106"/>
      <c r="AI297" s="106"/>
      <c r="AJ297" s="106"/>
      <c r="AK297" s="106"/>
      <c r="AL297" s="106"/>
      <c r="AM297" s="106"/>
      <c r="AN297" s="106"/>
      <c r="AO297" s="106"/>
      <c r="AP297" s="106"/>
      <c r="AQ297" s="106"/>
      <c r="AR297" s="106"/>
      <c r="AS297" s="106"/>
      <c r="AT297" s="106"/>
      <c r="AU297" s="106"/>
      <c r="AV297" s="106"/>
      <c r="AW297" s="106"/>
      <c r="AX297" s="106"/>
      <c r="AY297" s="106"/>
      <c r="AZ297" s="106"/>
      <c r="BA297" s="106"/>
    </row>
    <row r="298" customFormat="false" ht="12.8" hidden="false" customHeight="false" outlineLevel="0" collapsed="false">
      <c r="K298" s="106"/>
      <c r="W298" s="106"/>
      <c r="X298" s="103"/>
      <c r="Y298" s="106"/>
      <c r="Z298" s="106"/>
      <c r="AA298" s="106"/>
      <c r="AB298" s="106"/>
      <c r="AC298" s="106"/>
      <c r="AD298" s="106"/>
      <c r="AE298" s="106"/>
      <c r="AF298" s="106"/>
      <c r="AG298" s="106"/>
      <c r="AH298" s="106"/>
      <c r="AI298" s="106"/>
      <c r="AJ298" s="106"/>
      <c r="AK298" s="106"/>
      <c r="AL298" s="106"/>
      <c r="AM298" s="106"/>
      <c r="AN298" s="106"/>
      <c r="AO298" s="106"/>
      <c r="AP298" s="106"/>
      <c r="AQ298" s="106"/>
      <c r="AR298" s="106"/>
      <c r="AS298" s="106"/>
      <c r="AT298" s="106"/>
      <c r="AU298" s="106"/>
      <c r="AV298" s="106"/>
      <c r="AW298" s="106"/>
      <c r="AX298" s="106"/>
      <c r="AY298" s="106"/>
      <c r="AZ298" s="106"/>
      <c r="BA298" s="106"/>
    </row>
    <row r="299" customFormat="false" ht="12.8" hidden="false" customHeight="false" outlineLevel="0" collapsed="false">
      <c r="K299" s="106"/>
      <c r="W299" s="106"/>
      <c r="X299" s="103"/>
      <c r="Y299" s="106"/>
      <c r="Z299" s="106"/>
      <c r="AA299" s="106"/>
      <c r="AB299" s="106"/>
      <c r="AC299" s="106"/>
      <c r="AD299" s="106"/>
      <c r="AE299" s="106"/>
      <c r="AF299" s="106"/>
      <c r="AG299" s="106"/>
      <c r="AH299" s="106"/>
      <c r="AI299" s="106"/>
      <c r="AJ299" s="106"/>
      <c r="AK299" s="106"/>
      <c r="AL299" s="106"/>
      <c r="AM299" s="106"/>
      <c r="AN299" s="106"/>
      <c r="AO299" s="106"/>
      <c r="AP299" s="106"/>
      <c r="AQ299" s="106"/>
      <c r="AR299" s="106"/>
      <c r="AS299" s="106"/>
      <c r="AT299" s="106"/>
      <c r="AU299" s="106"/>
      <c r="AV299" s="106"/>
      <c r="AW299" s="106"/>
      <c r="AX299" s="106"/>
      <c r="AY299" s="106"/>
      <c r="AZ299" s="106"/>
      <c r="BA299" s="106"/>
    </row>
    <row r="300" customFormat="false" ht="12.8" hidden="false" customHeight="false" outlineLevel="0" collapsed="false">
      <c r="K300" s="106"/>
      <c r="W300" s="106"/>
      <c r="X300" s="103"/>
      <c r="Y300" s="106"/>
      <c r="Z300" s="106"/>
      <c r="AA300" s="106"/>
      <c r="AB300" s="106"/>
      <c r="AC300" s="106"/>
      <c r="AD300" s="106"/>
      <c r="AE300" s="106"/>
      <c r="AF300" s="106"/>
      <c r="AG300" s="106"/>
      <c r="AH300" s="106"/>
      <c r="AI300" s="106"/>
      <c r="AJ300" s="106"/>
      <c r="AK300" s="106"/>
      <c r="AL300" s="106"/>
      <c r="AM300" s="106"/>
      <c r="AN300" s="106"/>
      <c r="AO300" s="106"/>
      <c r="AP300" s="106"/>
      <c r="AQ300" s="106"/>
      <c r="AR300" s="106"/>
      <c r="AS300" s="106"/>
      <c r="AT300" s="106"/>
      <c r="AU300" s="106"/>
      <c r="AV300" s="106"/>
      <c r="AW300" s="106"/>
      <c r="AX300" s="106"/>
      <c r="AY300" s="106"/>
      <c r="AZ300" s="106"/>
      <c r="BA300" s="106"/>
    </row>
    <row r="301" customFormat="false" ht="12.8" hidden="false" customHeight="false" outlineLevel="0" collapsed="false">
      <c r="K301" s="106"/>
      <c r="W301" s="106"/>
      <c r="X301" s="103"/>
      <c r="Y301" s="106"/>
      <c r="Z301" s="106"/>
      <c r="AA301" s="106"/>
      <c r="AB301" s="106"/>
      <c r="AC301" s="106"/>
      <c r="AD301" s="106"/>
      <c r="AE301" s="106"/>
      <c r="AF301" s="106"/>
      <c r="AG301" s="106"/>
      <c r="AH301" s="106"/>
      <c r="AI301" s="106"/>
      <c r="AJ301" s="106"/>
      <c r="AK301" s="106"/>
      <c r="AL301" s="106"/>
      <c r="AM301" s="106"/>
      <c r="AN301" s="106"/>
      <c r="AO301" s="106"/>
      <c r="AP301" s="106"/>
      <c r="AQ301" s="106"/>
      <c r="AR301" s="106"/>
      <c r="AS301" s="106"/>
      <c r="AT301" s="106"/>
      <c r="AU301" s="106"/>
      <c r="AV301" s="106"/>
      <c r="AW301" s="106"/>
      <c r="AX301" s="106"/>
      <c r="AY301" s="106"/>
      <c r="AZ301" s="106"/>
      <c r="BA301" s="106"/>
    </row>
    <row r="302" customFormat="false" ht="12.8" hidden="false" customHeight="false" outlineLevel="0" collapsed="false">
      <c r="K302" s="106"/>
      <c r="W302" s="106"/>
      <c r="X302" s="103"/>
      <c r="Y302" s="106"/>
      <c r="Z302" s="106"/>
      <c r="AA302" s="106"/>
      <c r="AB302" s="106"/>
      <c r="AC302" s="106"/>
      <c r="AD302" s="106"/>
      <c r="AE302" s="106"/>
      <c r="AF302" s="106"/>
      <c r="AG302" s="106"/>
      <c r="AH302" s="106"/>
      <c r="AI302" s="106"/>
      <c r="AJ302" s="106"/>
      <c r="AK302" s="106"/>
      <c r="AL302" s="106"/>
      <c r="AM302" s="106"/>
      <c r="AN302" s="106"/>
      <c r="AO302" s="106"/>
      <c r="AP302" s="106"/>
      <c r="AQ302" s="106"/>
      <c r="AR302" s="106"/>
      <c r="AS302" s="106"/>
      <c r="AT302" s="106"/>
      <c r="AU302" s="106"/>
      <c r="AV302" s="106"/>
      <c r="AW302" s="106"/>
      <c r="AX302" s="106"/>
      <c r="AY302" s="106"/>
      <c r="AZ302" s="106"/>
      <c r="BA302" s="106"/>
    </row>
    <row r="303" customFormat="false" ht="12.8" hidden="false" customHeight="false" outlineLevel="0" collapsed="false">
      <c r="K303" s="106"/>
      <c r="W303" s="106"/>
      <c r="X303" s="103"/>
      <c r="Y303" s="106"/>
      <c r="Z303" s="106"/>
      <c r="AA303" s="106"/>
      <c r="AB303" s="106"/>
      <c r="AC303" s="106"/>
      <c r="AD303" s="106"/>
      <c r="AE303" s="106"/>
      <c r="AF303" s="106"/>
      <c r="AG303" s="106"/>
      <c r="AH303" s="106"/>
      <c r="AI303" s="106"/>
      <c r="AJ303" s="106"/>
      <c r="AK303" s="106"/>
      <c r="AL303" s="106"/>
      <c r="AM303" s="106"/>
      <c r="AN303" s="106"/>
      <c r="AO303" s="106"/>
      <c r="AP303" s="106"/>
      <c r="AQ303" s="106"/>
      <c r="AR303" s="106"/>
      <c r="AS303" s="106"/>
      <c r="AT303" s="106"/>
      <c r="AU303" s="106"/>
      <c r="AV303" s="106"/>
      <c r="AW303" s="106"/>
      <c r="AX303" s="106"/>
      <c r="AY303" s="106"/>
      <c r="AZ303" s="106"/>
      <c r="BA303" s="106"/>
    </row>
    <row r="304" customFormat="false" ht="12.8" hidden="false" customHeight="false" outlineLevel="0" collapsed="false">
      <c r="K304" s="106"/>
      <c r="W304" s="106"/>
      <c r="X304" s="103"/>
      <c r="Y304" s="106"/>
      <c r="Z304" s="106"/>
      <c r="AA304" s="106"/>
      <c r="AB304" s="106"/>
      <c r="AC304" s="106"/>
      <c r="AD304" s="106"/>
      <c r="AE304" s="106"/>
      <c r="AF304" s="106"/>
      <c r="AG304" s="106"/>
      <c r="AH304" s="106"/>
      <c r="AI304" s="106"/>
      <c r="AJ304" s="106"/>
      <c r="AK304" s="106"/>
      <c r="AL304" s="106"/>
      <c r="AM304" s="106"/>
      <c r="AN304" s="106"/>
      <c r="AO304" s="106"/>
      <c r="AP304" s="106"/>
      <c r="AQ304" s="106"/>
      <c r="AR304" s="106"/>
      <c r="AS304" s="106"/>
      <c r="AT304" s="106"/>
      <c r="AU304" s="106"/>
      <c r="AV304" s="106"/>
      <c r="AW304" s="106"/>
      <c r="AX304" s="106"/>
      <c r="AY304" s="106"/>
      <c r="AZ304" s="106"/>
      <c r="BA304" s="106"/>
    </row>
    <row r="305" customFormat="false" ht="12.8" hidden="false" customHeight="false" outlineLevel="0" collapsed="false">
      <c r="K305" s="106"/>
      <c r="W305" s="106"/>
      <c r="X305" s="103"/>
      <c r="Y305" s="106"/>
      <c r="Z305" s="106"/>
      <c r="AA305" s="106"/>
      <c r="AB305" s="106"/>
      <c r="AC305" s="106"/>
      <c r="AD305" s="106"/>
      <c r="AE305" s="106"/>
      <c r="AF305" s="106"/>
      <c r="AG305" s="106"/>
      <c r="AH305" s="106"/>
      <c r="AI305" s="106"/>
      <c r="AJ305" s="106"/>
      <c r="AK305" s="106"/>
      <c r="AL305" s="106"/>
      <c r="AM305" s="106"/>
      <c r="AN305" s="106"/>
      <c r="AO305" s="106"/>
      <c r="AP305" s="106"/>
      <c r="AQ305" s="106"/>
      <c r="AR305" s="106"/>
      <c r="AS305" s="106"/>
      <c r="AT305" s="106"/>
      <c r="AU305" s="106"/>
      <c r="AV305" s="106"/>
      <c r="AW305" s="106"/>
      <c r="AX305" s="106"/>
      <c r="AY305" s="106"/>
      <c r="AZ305" s="106"/>
      <c r="BA305" s="106"/>
    </row>
    <row r="306" customFormat="false" ht="12.8" hidden="false" customHeight="false" outlineLevel="0" collapsed="false">
      <c r="K306" s="106"/>
      <c r="W306" s="106"/>
      <c r="X306" s="103"/>
      <c r="Y306" s="106"/>
      <c r="Z306" s="106"/>
      <c r="AA306" s="106"/>
      <c r="AB306" s="106"/>
      <c r="AC306" s="106"/>
      <c r="AD306" s="106"/>
      <c r="AE306" s="106"/>
      <c r="AF306" s="106"/>
      <c r="AG306" s="106"/>
      <c r="AH306" s="106"/>
      <c r="AI306" s="106"/>
      <c r="AJ306" s="106"/>
      <c r="AK306" s="106"/>
      <c r="AL306" s="106"/>
      <c r="AM306" s="106"/>
      <c r="AN306" s="106"/>
      <c r="AO306" s="106"/>
      <c r="AP306" s="106"/>
      <c r="AQ306" s="106"/>
      <c r="AR306" s="106"/>
      <c r="AS306" s="106"/>
      <c r="AT306" s="106"/>
      <c r="AU306" s="106"/>
      <c r="AV306" s="106"/>
      <c r="AW306" s="106"/>
      <c r="AX306" s="106"/>
      <c r="AY306" s="106"/>
      <c r="AZ306" s="106"/>
      <c r="BA306" s="106"/>
    </row>
    <row r="307" customFormat="false" ht="12.8" hidden="false" customHeight="false" outlineLevel="0" collapsed="false">
      <c r="K307" s="106"/>
      <c r="W307" s="106"/>
      <c r="X307" s="103"/>
      <c r="Y307" s="106"/>
      <c r="Z307" s="106"/>
      <c r="AA307" s="106"/>
      <c r="AB307" s="106"/>
      <c r="AC307" s="106"/>
      <c r="AD307" s="106"/>
      <c r="AE307" s="106"/>
      <c r="AF307" s="106"/>
      <c r="AG307" s="106"/>
      <c r="AH307" s="106"/>
      <c r="AI307" s="106"/>
      <c r="AJ307" s="106"/>
      <c r="AK307" s="106"/>
      <c r="AL307" s="106"/>
      <c r="AM307" s="106"/>
      <c r="AN307" s="106"/>
      <c r="AO307" s="106"/>
      <c r="AP307" s="106"/>
      <c r="AQ307" s="106"/>
      <c r="AR307" s="106"/>
      <c r="AS307" s="106"/>
      <c r="AT307" s="106"/>
      <c r="AU307" s="106"/>
      <c r="AV307" s="106"/>
      <c r="AW307" s="106"/>
      <c r="AX307" s="106"/>
      <c r="AY307" s="106"/>
      <c r="AZ307" s="106"/>
      <c r="BA307" s="106"/>
    </row>
    <row r="308" customFormat="false" ht="12.8" hidden="false" customHeight="false" outlineLevel="0" collapsed="false">
      <c r="K308" s="106"/>
      <c r="W308" s="106"/>
      <c r="X308" s="103"/>
      <c r="Y308" s="106"/>
      <c r="Z308" s="106"/>
      <c r="AA308" s="106"/>
      <c r="AB308" s="106"/>
      <c r="AC308" s="106"/>
      <c r="AD308" s="106"/>
      <c r="AE308" s="106"/>
      <c r="AF308" s="106"/>
      <c r="AG308" s="106"/>
      <c r="AH308" s="106"/>
      <c r="AI308" s="106"/>
      <c r="AJ308" s="106"/>
      <c r="AK308" s="106"/>
      <c r="AL308" s="106"/>
      <c r="AM308" s="106"/>
      <c r="AN308" s="106"/>
      <c r="AO308" s="106"/>
      <c r="AP308" s="106"/>
      <c r="AQ308" s="106"/>
      <c r="AR308" s="106"/>
      <c r="AS308" s="106"/>
      <c r="AT308" s="106"/>
      <c r="AU308" s="106"/>
      <c r="AV308" s="106"/>
      <c r="AW308" s="106"/>
      <c r="AX308" s="106"/>
      <c r="AY308" s="106"/>
      <c r="AZ308" s="106"/>
      <c r="BA308" s="106"/>
    </row>
    <row r="309" customFormat="false" ht="12.8" hidden="false" customHeight="false" outlineLevel="0" collapsed="false">
      <c r="K309" s="106"/>
      <c r="W309" s="106"/>
      <c r="X309" s="103"/>
      <c r="Y309" s="106"/>
      <c r="Z309" s="106"/>
      <c r="AA309" s="106"/>
      <c r="AB309" s="106"/>
      <c r="AC309" s="106"/>
      <c r="AD309" s="106"/>
      <c r="AE309" s="106"/>
      <c r="AF309" s="106"/>
      <c r="AG309" s="106"/>
      <c r="AH309" s="106"/>
      <c r="AI309" s="106"/>
      <c r="AJ309" s="106"/>
      <c r="AK309" s="106"/>
      <c r="AL309" s="106"/>
      <c r="AM309" s="106"/>
      <c r="AN309" s="106"/>
      <c r="AO309" s="106"/>
      <c r="AP309" s="106"/>
      <c r="AQ309" s="106"/>
      <c r="AR309" s="106"/>
      <c r="AS309" s="106"/>
      <c r="AT309" s="106"/>
      <c r="AU309" s="106"/>
      <c r="AV309" s="106"/>
      <c r="AW309" s="106"/>
      <c r="AX309" s="106"/>
      <c r="AY309" s="106"/>
      <c r="AZ309" s="106"/>
      <c r="BA309" s="106"/>
    </row>
    <row r="310" customFormat="false" ht="12.8" hidden="false" customHeight="false" outlineLevel="0" collapsed="false">
      <c r="K310" s="106"/>
      <c r="W310" s="106"/>
      <c r="X310" s="103"/>
      <c r="Y310" s="106"/>
      <c r="Z310" s="106"/>
      <c r="AA310" s="106"/>
      <c r="AB310" s="106"/>
      <c r="AC310" s="106"/>
      <c r="AD310" s="106"/>
      <c r="AE310" s="106"/>
      <c r="AF310" s="106"/>
      <c r="AG310" s="106"/>
      <c r="AH310" s="106"/>
      <c r="AI310" s="106"/>
      <c r="AJ310" s="106"/>
      <c r="AK310" s="106"/>
      <c r="AL310" s="106"/>
      <c r="AM310" s="106"/>
      <c r="AN310" s="106"/>
      <c r="AO310" s="106"/>
      <c r="AP310" s="106"/>
      <c r="AQ310" s="106"/>
      <c r="AR310" s="106"/>
      <c r="AS310" s="106"/>
      <c r="AT310" s="106"/>
      <c r="AU310" s="106"/>
      <c r="AV310" s="106"/>
      <c r="AW310" s="106"/>
      <c r="AX310" s="106"/>
      <c r="AY310" s="106"/>
      <c r="AZ310" s="106"/>
      <c r="BA310" s="106"/>
    </row>
    <row r="311" customFormat="false" ht="12.8" hidden="false" customHeight="false" outlineLevel="0" collapsed="false">
      <c r="K311" s="106"/>
      <c r="W311" s="106"/>
      <c r="X311" s="103"/>
      <c r="Y311" s="106"/>
      <c r="Z311" s="106"/>
      <c r="AA311" s="106"/>
      <c r="AB311" s="106"/>
      <c r="AC311" s="106"/>
      <c r="AD311" s="106"/>
      <c r="AE311" s="106"/>
      <c r="AF311" s="106"/>
      <c r="AG311" s="106"/>
      <c r="AH311" s="106"/>
      <c r="AI311" s="106"/>
      <c r="AJ311" s="106"/>
      <c r="AK311" s="106"/>
      <c r="AL311" s="106"/>
      <c r="AM311" s="106"/>
      <c r="AN311" s="106"/>
      <c r="AO311" s="106"/>
      <c r="AP311" s="106"/>
      <c r="AQ311" s="106"/>
      <c r="AR311" s="106"/>
      <c r="AS311" s="106"/>
      <c r="AT311" s="106"/>
      <c r="AU311" s="106"/>
      <c r="AV311" s="106"/>
      <c r="AW311" s="106"/>
      <c r="AX311" s="106"/>
      <c r="AY311" s="106"/>
      <c r="AZ311" s="106"/>
      <c r="BA311" s="106"/>
    </row>
    <row r="312" customFormat="false" ht="12.8" hidden="false" customHeight="false" outlineLevel="0" collapsed="false">
      <c r="K312" s="106"/>
      <c r="W312" s="106"/>
      <c r="X312" s="103"/>
      <c r="Y312" s="106"/>
      <c r="Z312" s="106"/>
      <c r="AA312" s="106"/>
      <c r="AB312" s="106"/>
      <c r="AC312" s="106"/>
      <c r="AD312" s="106"/>
      <c r="AE312" s="106"/>
      <c r="AF312" s="106"/>
      <c r="AG312" s="106"/>
      <c r="AH312" s="106"/>
      <c r="AI312" s="106"/>
      <c r="AJ312" s="106"/>
      <c r="AK312" s="106"/>
      <c r="AL312" s="106"/>
      <c r="AM312" s="106"/>
      <c r="AN312" s="106"/>
      <c r="AO312" s="106"/>
      <c r="AP312" s="106"/>
      <c r="AQ312" s="106"/>
      <c r="AR312" s="106"/>
      <c r="AS312" s="106"/>
      <c r="AT312" s="106"/>
      <c r="AU312" s="106"/>
      <c r="AV312" s="106"/>
      <c r="AW312" s="106"/>
      <c r="AX312" s="106"/>
      <c r="AY312" s="106"/>
      <c r="AZ312" s="106"/>
      <c r="BA312" s="106"/>
    </row>
    <row r="313" customFormat="false" ht="12.8" hidden="false" customHeight="false" outlineLevel="0" collapsed="false">
      <c r="K313" s="106"/>
      <c r="W313" s="106"/>
      <c r="X313" s="103"/>
      <c r="Y313" s="106"/>
      <c r="Z313" s="106"/>
      <c r="AA313" s="106"/>
      <c r="AB313" s="106"/>
      <c r="AC313" s="106"/>
      <c r="AD313" s="106"/>
      <c r="AE313" s="106"/>
      <c r="AF313" s="106"/>
      <c r="AG313" s="106"/>
      <c r="AH313" s="106"/>
      <c r="AI313" s="106"/>
      <c r="AJ313" s="106"/>
      <c r="AK313" s="106"/>
      <c r="AL313" s="106"/>
      <c r="AM313" s="106"/>
      <c r="AN313" s="106"/>
      <c r="AO313" s="106"/>
      <c r="AP313" s="106"/>
      <c r="AQ313" s="106"/>
      <c r="AR313" s="106"/>
      <c r="AS313" s="106"/>
      <c r="AT313" s="106"/>
      <c r="AU313" s="106"/>
      <c r="AV313" s="106"/>
      <c r="AW313" s="106"/>
      <c r="AX313" s="106"/>
      <c r="AY313" s="106"/>
      <c r="AZ313" s="106"/>
      <c r="BA313" s="106"/>
    </row>
    <row r="314" customFormat="false" ht="12.8" hidden="false" customHeight="false" outlineLevel="0" collapsed="false">
      <c r="K314" s="106"/>
      <c r="W314" s="106"/>
      <c r="X314" s="103"/>
      <c r="Y314" s="106"/>
      <c r="Z314" s="106"/>
      <c r="AA314" s="106"/>
      <c r="AB314" s="106"/>
      <c r="AC314" s="106"/>
      <c r="AD314" s="106"/>
      <c r="AE314" s="106"/>
      <c r="AF314" s="106"/>
      <c r="AG314" s="106"/>
      <c r="AH314" s="106"/>
      <c r="AI314" s="106"/>
      <c r="AJ314" s="106"/>
      <c r="AK314" s="106"/>
      <c r="AL314" s="106"/>
      <c r="AM314" s="106"/>
      <c r="AN314" s="106"/>
      <c r="AO314" s="106"/>
      <c r="AP314" s="106"/>
      <c r="AQ314" s="106"/>
      <c r="AR314" s="106"/>
      <c r="AS314" s="106"/>
      <c r="AT314" s="106"/>
      <c r="AU314" s="106"/>
      <c r="AV314" s="106"/>
      <c r="AW314" s="106"/>
      <c r="AX314" s="106"/>
      <c r="AY314" s="106"/>
      <c r="AZ314" s="106"/>
      <c r="BA314" s="106"/>
    </row>
    <row r="315" customFormat="false" ht="12.8" hidden="false" customHeight="false" outlineLevel="0" collapsed="false">
      <c r="K315" s="106"/>
      <c r="W315" s="106"/>
      <c r="X315" s="103"/>
      <c r="Y315" s="106"/>
      <c r="Z315" s="106"/>
      <c r="AA315" s="106"/>
      <c r="AB315" s="106"/>
      <c r="AC315" s="106"/>
      <c r="AD315" s="106"/>
      <c r="AE315" s="106"/>
      <c r="AF315" s="106"/>
      <c r="AG315" s="106"/>
      <c r="AH315" s="106"/>
      <c r="AI315" s="106"/>
      <c r="AJ315" s="106"/>
      <c r="AK315" s="106"/>
      <c r="AL315" s="106"/>
      <c r="AM315" s="106"/>
      <c r="AN315" s="106"/>
      <c r="AO315" s="106"/>
      <c r="AP315" s="106"/>
      <c r="AQ315" s="106"/>
      <c r="AR315" s="106"/>
      <c r="AS315" s="106"/>
      <c r="AT315" s="106"/>
      <c r="AU315" s="106"/>
      <c r="AV315" s="106"/>
      <c r="AW315" s="106"/>
      <c r="AX315" s="106"/>
      <c r="AY315" s="106"/>
      <c r="AZ315" s="106"/>
      <c r="BA315" s="106"/>
    </row>
    <row r="316" customFormat="false" ht="12.8" hidden="false" customHeight="false" outlineLevel="0" collapsed="false">
      <c r="K316" s="106"/>
      <c r="W316" s="106"/>
      <c r="X316" s="103"/>
      <c r="Y316" s="106"/>
      <c r="Z316" s="106"/>
      <c r="AA316" s="106"/>
      <c r="AB316" s="106"/>
      <c r="AC316" s="106"/>
      <c r="AD316" s="106"/>
      <c r="AE316" s="106"/>
      <c r="AF316" s="106"/>
      <c r="AG316" s="106"/>
      <c r="AH316" s="106"/>
      <c r="AI316" s="106"/>
      <c r="AJ316" s="106"/>
      <c r="AK316" s="106"/>
      <c r="AL316" s="106"/>
      <c r="AM316" s="106"/>
      <c r="AN316" s="106"/>
      <c r="AO316" s="106"/>
      <c r="AP316" s="106"/>
      <c r="AQ316" s="106"/>
      <c r="AR316" s="106"/>
      <c r="AS316" s="106"/>
      <c r="AT316" s="106"/>
      <c r="AU316" s="106"/>
      <c r="AV316" s="106"/>
      <c r="AW316" s="106"/>
      <c r="AX316" s="106"/>
      <c r="AY316" s="106"/>
      <c r="AZ316" s="106"/>
      <c r="BA316" s="106"/>
    </row>
    <row r="317" customFormat="false" ht="12.8" hidden="false" customHeight="false" outlineLevel="0" collapsed="false">
      <c r="K317" s="106"/>
      <c r="W317" s="106"/>
      <c r="X317" s="103"/>
      <c r="Y317" s="106"/>
      <c r="Z317" s="106"/>
      <c r="AA317" s="106"/>
      <c r="AB317" s="106"/>
      <c r="AC317" s="106"/>
      <c r="AD317" s="106"/>
      <c r="AE317" s="106"/>
      <c r="AF317" s="106"/>
      <c r="AG317" s="106"/>
      <c r="AH317" s="106"/>
      <c r="AI317" s="106"/>
      <c r="AJ317" s="106"/>
      <c r="AK317" s="106"/>
      <c r="AL317" s="106"/>
      <c r="AM317" s="106"/>
      <c r="AN317" s="106"/>
      <c r="AO317" s="106"/>
      <c r="AP317" s="106"/>
      <c r="AQ317" s="106"/>
      <c r="AR317" s="106"/>
      <c r="AS317" s="106"/>
      <c r="AT317" s="106"/>
      <c r="AU317" s="106"/>
      <c r="AV317" s="106"/>
      <c r="AW317" s="106"/>
      <c r="AX317" s="106"/>
      <c r="AY317" s="106"/>
      <c r="AZ317" s="106"/>
      <c r="BA317" s="106"/>
    </row>
    <row r="318" customFormat="false" ht="12.8" hidden="false" customHeight="false" outlineLevel="0" collapsed="false">
      <c r="K318" s="106"/>
      <c r="W318" s="106"/>
      <c r="X318" s="103"/>
      <c r="Y318" s="106"/>
      <c r="Z318" s="106"/>
      <c r="AA318" s="106"/>
      <c r="AB318" s="106"/>
      <c r="AC318" s="106"/>
      <c r="AD318" s="106"/>
      <c r="AE318" s="106"/>
      <c r="AF318" s="106"/>
      <c r="AG318" s="106"/>
      <c r="AH318" s="106"/>
      <c r="AI318" s="106"/>
      <c r="AJ318" s="106"/>
      <c r="AK318" s="106"/>
      <c r="AL318" s="106"/>
      <c r="AM318" s="106"/>
      <c r="AN318" s="106"/>
      <c r="AO318" s="106"/>
      <c r="AP318" s="106"/>
      <c r="AQ318" s="106"/>
      <c r="AR318" s="106"/>
      <c r="AS318" s="106"/>
      <c r="AT318" s="106"/>
      <c r="AU318" s="106"/>
      <c r="AV318" s="106"/>
      <c r="AW318" s="106"/>
      <c r="AX318" s="106"/>
      <c r="AY318" s="106"/>
      <c r="AZ318" s="106"/>
      <c r="BA318" s="106"/>
    </row>
    <row r="319" customFormat="false" ht="12.8" hidden="false" customHeight="false" outlineLevel="0" collapsed="false">
      <c r="K319" s="106"/>
      <c r="W319" s="106"/>
      <c r="X319" s="103"/>
      <c r="Y319" s="106"/>
      <c r="Z319" s="106"/>
      <c r="AA319" s="106"/>
      <c r="AB319" s="106"/>
      <c r="AC319" s="106"/>
      <c r="AD319" s="106"/>
      <c r="AE319" s="106"/>
      <c r="AF319" s="106"/>
      <c r="AG319" s="106"/>
      <c r="AH319" s="106"/>
      <c r="AI319" s="106"/>
      <c r="AJ319" s="106"/>
      <c r="AK319" s="106"/>
      <c r="AL319" s="106"/>
      <c r="AM319" s="106"/>
      <c r="AN319" s="106"/>
      <c r="AO319" s="106"/>
      <c r="AP319" s="106"/>
      <c r="AQ319" s="106"/>
      <c r="AR319" s="106"/>
      <c r="AS319" s="106"/>
      <c r="AT319" s="106"/>
      <c r="AU319" s="106"/>
      <c r="AV319" s="106"/>
      <c r="AW319" s="106"/>
      <c r="AX319" s="106"/>
      <c r="AY319" s="106"/>
      <c r="AZ319" s="106"/>
      <c r="BA319" s="106"/>
    </row>
    <row r="320" customFormat="false" ht="12.8" hidden="false" customHeight="false" outlineLevel="0" collapsed="false">
      <c r="K320" s="106"/>
      <c r="W320" s="106"/>
      <c r="X320" s="103"/>
      <c r="Y320" s="106"/>
      <c r="Z320" s="106"/>
      <c r="AA320" s="106"/>
      <c r="AB320" s="106"/>
      <c r="AC320" s="106"/>
      <c r="AD320" s="106"/>
      <c r="AE320" s="106"/>
      <c r="AF320" s="106"/>
      <c r="AG320" s="106"/>
      <c r="AH320" s="106"/>
      <c r="AI320" s="106"/>
      <c r="AJ320" s="106"/>
      <c r="AK320" s="106"/>
      <c r="AL320" s="106"/>
      <c r="AM320" s="106"/>
      <c r="AN320" s="106"/>
      <c r="AO320" s="106"/>
      <c r="AP320" s="106"/>
      <c r="AQ320" s="106"/>
      <c r="AR320" s="106"/>
      <c r="AS320" s="106"/>
      <c r="AT320" s="106"/>
      <c r="AU320" s="106"/>
      <c r="AV320" s="106"/>
      <c r="AW320" s="106"/>
      <c r="AX320" s="106"/>
      <c r="AY320" s="106"/>
      <c r="AZ320" s="106"/>
      <c r="BA320" s="106"/>
    </row>
    <row r="321" customFormat="false" ht="12.8" hidden="false" customHeight="false" outlineLevel="0" collapsed="false">
      <c r="K321" s="106"/>
      <c r="W321" s="106"/>
      <c r="X321" s="103"/>
      <c r="Y321" s="106"/>
      <c r="Z321" s="106"/>
      <c r="AA321" s="106"/>
      <c r="AB321" s="106"/>
      <c r="AC321" s="106"/>
      <c r="AD321" s="106"/>
      <c r="AE321" s="106"/>
      <c r="AF321" s="106"/>
      <c r="AG321" s="106"/>
      <c r="AH321" s="106"/>
      <c r="AI321" s="106"/>
      <c r="AJ321" s="106"/>
      <c r="AK321" s="106"/>
      <c r="AL321" s="106"/>
      <c r="AM321" s="106"/>
      <c r="AN321" s="106"/>
      <c r="AO321" s="106"/>
      <c r="AP321" s="106"/>
      <c r="AQ321" s="106"/>
      <c r="AR321" s="106"/>
      <c r="AS321" s="106"/>
      <c r="AT321" s="106"/>
      <c r="AU321" s="106"/>
      <c r="AV321" s="106"/>
      <c r="AW321" s="106"/>
      <c r="AX321" s="106"/>
      <c r="AY321" s="106"/>
      <c r="AZ321" s="106"/>
      <c r="BA321" s="106"/>
    </row>
    <row r="322" customFormat="false" ht="12.8" hidden="false" customHeight="false" outlineLevel="0" collapsed="false">
      <c r="K322" s="106"/>
      <c r="W322" s="106"/>
      <c r="X322" s="103"/>
      <c r="Y322" s="106"/>
      <c r="Z322" s="106"/>
      <c r="AA322" s="106"/>
      <c r="AB322" s="106"/>
      <c r="AC322" s="106"/>
      <c r="AD322" s="106"/>
      <c r="AE322" s="106"/>
      <c r="AF322" s="106"/>
      <c r="AG322" s="106"/>
      <c r="AH322" s="106"/>
      <c r="AI322" s="106"/>
      <c r="AJ322" s="106"/>
      <c r="AK322" s="106"/>
      <c r="AL322" s="106"/>
      <c r="AM322" s="106"/>
      <c r="AN322" s="106"/>
      <c r="AO322" s="106"/>
      <c r="AP322" s="106"/>
      <c r="AQ322" s="106"/>
      <c r="AR322" s="106"/>
      <c r="AS322" s="106"/>
      <c r="AT322" s="106"/>
      <c r="AU322" s="106"/>
      <c r="AV322" s="106"/>
      <c r="AW322" s="106"/>
      <c r="AX322" s="106"/>
      <c r="AY322" s="106"/>
      <c r="AZ322" s="106"/>
      <c r="BA322" s="106"/>
    </row>
    <row r="323" customFormat="false" ht="12.8" hidden="false" customHeight="false" outlineLevel="0" collapsed="false">
      <c r="K323" s="106"/>
      <c r="W323" s="106"/>
      <c r="X323" s="103"/>
      <c r="Y323" s="106"/>
      <c r="Z323" s="106"/>
      <c r="AA323" s="106"/>
      <c r="AB323" s="106"/>
      <c r="AC323" s="106"/>
      <c r="AD323" s="106"/>
      <c r="AE323" s="106"/>
      <c r="AF323" s="106"/>
      <c r="AG323" s="106"/>
      <c r="AH323" s="106"/>
      <c r="AI323" s="106"/>
      <c r="AJ323" s="106"/>
      <c r="AK323" s="106"/>
      <c r="AL323" s="106"/>
      <c r="AM323" s="106"/>
      <c r="AN323" s="106"/>
      <c r="AO323" s="106"/>
      <c r="AP323" s="106"/>
      <c r="AQ323" s="106"/>
      <c r="AR323" s="106"/>
      <c r="AS323" s="106"/>
      <c r="AT323" s="106"/>
      <c r="AU323" s="106"/>
      <c r="AV323" s="106"/>
      <c r="AW323" s="106"/>
      <c r="AX323" s="106"/>
      <c r="AY323" s="106"/>
      <c r="AZ323" s="106"/>
      <c r="BA323" s="106"/>
    </row>
    <row r="324" customFormat="false" ht="12.8" hidden="false" customHeight="false" outlineLevel="0" collapsed="false">
      <c r="K324" s="106"/>
      <c r="W324" s="106"/>
      <c r="X324" s="103"/>
      <c r="Y324" s="106"/>
      <c r="Z324" s="106"/>
      <c r="AA324" s="106"/>
      <c r="AB324" s="106"/>
      <c r="AC324" s="106"/>
      <c r="AD324" s="106"/>
      <c r="AE324" s="106"/>
      <c r="AF324" s="106"/>
      <c r="AG324" s="106"/>
      <c r="AH324" s="106"/>
      <c r="AI324" s="106"/>
      <c r="AJ324" s="106"/>
      <c r="AK324" s="106"/>
      <c r="AL324" s="106"/>
      <c r="AM324" s="106"/>
      <c r="AN324" s="106"/>
      <c r="AO324" s="106"/>
      <c r="AP324" s="106"/>
      <c r="AQ324" s="106"/>
      <c r="AR324" s="106"/>
      <c r="AS324" s="106"/>
      <c r="AT324" s="106"/>
      <c r="AU324" s="106"/>
      <c r="AV324" s="106"/>
      <c r="AW324" s="106"/>
      <c r="AX324" s="106"/>
      <c r="AY324" s="106"/>
      <c r="AZ324" s="106"/>
      <c r="BA324" s="106"/>
    </row>
    <row r="325" customFormat="false" ht="12.8" hidden="false" customHeight="false" outlineLevel="0" collapsed="false">
      <c r="K325" s="106"/>
      <c r="W325" s="106"/>
      <c r="X325" s="103"/>
      <c r="Y325" s="106"/>
      <c r="Z325" s="106"/>
      <c r="AA325" s="106"/>
      <c r="AB325" s="106"/>
      <c r="AC325" s="106"/>
      <c r="AD325" s="106"/>
      <c r="AE325" s="106"/>
      <c r="AF325" s="106"/>
      <c r="AG325" s="106"/>
      <c r="AH325" s="106"/>
      <c r="AI325" s="106"/>
      <c r="AJ325" s="106"/>
      <c r="AK325" s="106"/>
      <c r="AL325" s="106"/>
      <c r="AM325" s="106"/>
      <c r="AN325" s="106"/>
      <c r="AO325" s="106"/>
      <c r="AP325" s="106"/>
      <c r="AQ325" s="106"/>
      <c r="AR325" s="106"/>
      <c r="AS325" s="106"/>
      <c r="AT325" s="106"/>
      <c r="AU325" s="106"/>
      <c r="AV325" s="106"/>
      <c r="AW325" s="106"/>
      <c r="AX325" s="106"/>
      <c r="AY325" s="106"/>
      <c r="AZ325" s="106"/>
      <c r="BA325" s="106"/>
    </row>
    <row r="326" customFormat="false" ht="12.8" hidden="false" customHeight="false" outlineLevel="0" collapsed="false">
      <c r="K326" s="106"/>
      <c r="W326" s="106"/>
      <c r="X326" s="103"/>
      <c r="Y326" s="106"/>
      <c r="Z326" s="106"/>
      <c r="AA326" s="106"/>
      <c r="AB326" s="106"/>
      <c r="AC326" s="106"/>
      <c r="AD326" s="106"/>
      <c r="AE326" s="106"/>
      <c r="AF326" s="106"/>
      <c r="AG326" s="106"/>
      <c r="AH326" s="106"/>
      <c r="AI326" s="106"/>
      <c r="AJ326" s="106"/>
      <c r="AK326" s="106"/>
      <c r="AL326" s="106"/>
      <c r="AM326" s="106"/>
      <c r="AN326" s="106"/>
      <c r="AO326" s="106"/>
      <c r="AP326" s="106"/>
      <c r="AQ326" s="106"/>
      <c r="AR326" s="106"/>
      <c r="AS326" s="106"/>
      <c r="AT326" s="106"/>
      <c r="AU326" s="106"/>
      <c r="AV326" s="106"/>
      <c r="AW326" s="106"/>
      <c r="AX326" s="106"/>
      <c r="AY326" s="106"/>
      <c r="AZ326" s="106"/>
      <c r="BA326" s="106"/>
    </row>
    <row r="327" customFormat="false" ht="12.8" hidden="false" customHeight="false" outlineLevel="0" collapsed="false">
      <c r="K327" s="106"/>
      <c r="W327" s="106"/>
      <c r="X327" s="103"/>
      <c r="Y327" s="106"/>
      <c r="Z327" s="106"/>
      <c r="AA327" s="106"/>
      <c r="AB327" s="106"/>
      <c r="AC327" s="106"/>
      <c r="AD327" s="106"/>
      <c r="AE327" s="106"/>
      <c r="AF327" s="106"/>
      <c r="AG327" s="106"/>
      <c r="AH327" s="106"/>
      <c r="AI327" s="106"/>
      <c r="AJ327" s="106"/>
      <c r="AK327" s="106"/>
      <c r="AL327" s="106"/>
      <c r="AM327" s="106"/>
      <c r="AN327" s="106"/>
      <c r="AO327" s="106"/>
      <c r="AP327" s="106"/>
      <c r="AQ327" s="106"/>
      <c r="AR327" s="106"/>
      <c r="AS327" s="106"/>
      <c r="AT327" s="106"/>
      <c r="AU327" s="106"/>
      <c r="AV327" s="106"/>
      <c r="AW327" s="106"/>
      <c r="AX327" s="106"/>
      <c r="AY327" s="106"/>
      <c r="AZ327" s="106"/>
      <c r="BA327" s="106"/>
    </row>
    <row r="328" customFormat="false" ht="12.8" hidden="false" customHeight="false" outlineLevel="0" collapsed="false">
      <c r="K328" s="106"/>
      <c r="W328" s="106"/>
      <c r="X328" s="103"/>
      <c r="Y328" s="106"/>
      <c r="Z328" s="106"/>
      <c r="AA328" s="106"/>
      <c r="AB328" s="106"/>
      <c r="AC328" s="106"/>
      <c r="AD328" s="106"/>
      <c r="AE328" s="106"/>
      <c r="AF328" s="106"/>
      <c r="AG328" s="106"/>
      <c r="AH328" s="106"/>
      <c r="AI328" s="106"/>
      <c r="AJ328" s="106"/>
      <c r="AK328" s="106"/>
      <c r="AL328" s="106"/>
      <c r="AM328" s="106"/>
      <c r="AN328" s="106"/>
      <c r="AO328" s="106"/>
      <c r="AP328" s="106"/>
      <c r="AQ328" s="106"/>
      <c r="AR328" s="106"/>
      <c r="AS328" s="106"/>
      <c r="AT328" s="106"/>
      <c r="AU328" s="106"/>
      <c r="AV328" s="106"/>
      <c r="AW328" s="106"/>
      <c r="AX328" s="106"/>
      <c r="AY328" s="106"/>
      <c r="AZ328" s="106"/>
      <c r="BA328" s="106"/>
    </row>
    <row r="329" customFormat="false" ht="12.8" hidden="false" customHeight="false" outlineLevel="0" collapsed="false">
      <c r="K329" s="106"/>
      <c r="W329" s="106"/>
      <c r="X329" s="103"/>
      <c r="Y329" s="106"/>
      <c r="Z329" s="106"/>
      <c r="AA329" s="106"/>
      <c r="AB329" s="106"/>
      <c r="AC329" s="106"/>
      <c r="AD329" s="106"/>
      <c r="AE329" s="106"/>
      <c r="AF329" s="106"/>
      <c r="AG329" s="106"/>
      <c r="AH329" s="106"/>
      <c r="AI329" s="106"/>
      <c r="AJ329" s="106"/>
      <c r="AK329" s="106"/>
      <c r="AL329" s="106"/>
      <c r="AM329" s="106"/>
      <c r="AN329" s="106"/>
      <c r="AO329" s="106"/>
      <c r="AP329" s="106"/>
      <c r="AQ329" s="106"/>
      <c r="AR329" s="106"/>
      <c r="AS329" s="106"/>
      <c r="AT329" s="106"/>
      <c r="AU329" s="106"/>
      <c r="AV329" s="106"/>
      <c r="AW329" s="106"/>
      <c r="AX329" s="106"/>
      <c r="AY329" s="106"/>
      <c r="AZ329" s="106"/>
      <c r="BA329" s="106"/>
    </row>
    <row r="330" customFormat="false" ht="12.8" hidden="false" customHeight="false" outlineLevel="0" collapsed="false">
      <c r="K330" s="106"/>
      <c r="W330" s="106"/>
      <c r="X330" s="103"/>
      <c r="Y330" s="106"/>
      <c r="Z330" s="106"/>
      <c r="AA330" s="106"/>
      <c r="AB330" s="106"/>
      <c r="AC330" s="106"/>
      <c r="AD330" s="106"/>
      <c r="AE330" s="106"/>
      <c r="AF330" s="106"/>
      <c r="AG330" s="106"/>
      <c r="AH330" s="106"/>
      <c r="AI330" s="106"/>
      <c r="AJ330" s="106"/>
      <c r="AK330" s="106"/>
      <c r="AL330" s="106"/>
      <c r="AM330" s="106"/>
      <c r="AN330" s="106"/>
      <c r="AO330" s="106"/>
      <c r="AP330" s="106"/>
      <c r="AQ330" s="106"/>
      <c r="AR330" s="106"/>
      <c r="AS330" s="106"/>
      <c r="AT330" s="106"/>
      <c r="AU330" s="106"/>
      <c r="AV330" s="106"/>
      <c r="AW330" s="106"/>
      <c r="AX330" s="106"/>
      <c r="AY330" s="106"/>
      <c r="AZ330" s="106"/>
      <c r="BA330" s="106"/>
    </row>
    <row r="331" customFormat="false" ht="12.8" hidden="false" customHeight="false" outlineLevel="0" collapsed="false">
      <c r="K331" s="106"/>
      <c r="W331" s="106"/>
      <c r="X331" s="103"/>
      <c r="Y331" s="106"/>
      <c r="Z331" s="106"/>
      <c r="AA331" s="106"/>
      <c r="AB331" s="106"/>
      <c r="AC331" s="106"/>
      <c r="AD331" s="106"/>
      <c r="AE331" s="106"/>
      <c r="AF331" s="106"/>
      <c r="AG331" s="106"/>
      <c r="AH331" s="106"/>
      <c r="AI331" s="106"/>
      <c r="AJ331" s="106"/>
      <c r="AK331" s="106"/>
      <c r="AL331" s="106"/>
      <c r="AM331" s="106"/>
      <c r="AN331" s="106"/>
      <c r="AO331" s="106"/>
      <c r="AP331" s="106"/>
      <c r="AQ331" s="106"/>
      <c r="AR331" s="106"/>
      <c r="AS331" s="106"/>
      <c r="AT331" s="106"/>
      <c r="AU331" s="106"/>
      <c r="AV331" s="106"/>
      <c r="AW331" s="106"/>
      <c r="AX331" s="106"/>
      <c r="AY331" s="106"/>
      <c r="AZ331" s="106"/>
      <c r="BA331" s="106"/>
    </row>
    <row r="332" customFormat="false" ht="12.8" hidden="false" customHeight="false" outlineLevel="0" collapsed="false">
      <c r="K332" s="106"/>
      <c r="W332" s="106"/>
      <c r="X332" s="103"/>
      <c r="Y332" s="106"/>
      <c r="Z332" s="106"/>
      <c r="AA332" s="106"/>
      <c r="AB332" s="106"/>
      <c r="AC332" s="106"/>
      <c r="AD332" s="106"/>
      <c r="AE332" s="106"/>
      <c r="AF332" s="106"/>
      <c r="AG332" s="106"/>
      <c r="AH332" s="106"/>
      <c r="AI332" s="106"/>
      <c r="AJ332" s="106"/>
      <c r="AK332" s="106"/>
      <c r="AL332" s="106"/>
      <c r="AM332" s="106"/>
      <c r="AN332" s="106"/>
      <c r="AO332" s="106"/>
      <c r="AP332" s="106"/>
      <c r="AQ332" s="106"/>
      <c r="AR332" s="106"/>
      <c r="AS332" s="106"/>
      <c r="AT332" s="106"/>
      <c r="AU332" s="106"/>
      <c r="AV332" s="106"/>
      <c r="AW332" s="106"/>
      <c r="AX332" s="106"/>
      <c r="AY332" s="106"/>
      <c r="AZ332" s="106"/>
      <c r="BA332" s="106"/>
    </row>
    <row r="333" customFormat="false" ht="12.8" hidden="false" customHeight="false" outlineLevel="0" collapsed="false">
      <c r="K333" s="106"/>
      <c r="W333" s="106"/>
      <c r="X333" s="103"/>
      <c r="Y333" s="106"/>
      <c r="Z333" s="106"/>
      <c r="AA333" s="106"/>
      <c r="AB333" s="106"/>
      <c r="AC333" s="106"/>
      <c r="AD333" s="106"/>
      <c r="AE333" s="106"/>
      <c r="AF333" s="106"/>
      <c r="AG333" s="106"/>
      <c r="AH333" s="106"/>
      <c r="AI333" s="106"/>
      <c r="AJ333" s="106"/>
      <c r="AK333" s="106"/>
      <c r="AL333" s="106"/>
      <c r="AM333" s="106"/>
      <c r="AN333" s="106"/>
      <c r="AO333" s="106"/>
      <c r="AP333" s="106"/>
      <c r="AQ333" s="106"/>
      <c r="AR333" s="106"/>
      <c r="AS333" s="106"/>
      <c r="AT333" s="106"/>
      <c r="AU333" s="106"/>
      <c r="AV333" s="106"/>
      <c r="AW333" s="106"/>
      <c r="AX333" s="106"/>
      <c r="AY333" s="106"/>
      <c r="AZ333" s="106"/>
      <c r="BA333" s="106"/>
    </row>
    <row r="334" customFormat="false" ht="12.8" hidden="false" customHeight="false" outlineLevel="0" collapsed="false">
      <c r="K334" s="106"/>
      <c r="W334" s="106"/>
      <c r="X334" s="103"/>
      <c r="Y334" s="106"/>
      <c r="Z334" s="106"/>
      <c r="AA334" s="106"/>
      <c r="AB334" s="106"/>
      <c r="AC334" s="106"/>
      <c r="AD334" s="106"/>
      <c r="AE334" s="106"/>
      <c r="AF334" s="106"/>
      <c r="AG334" s="106"/>
      <c r="AH334" s="106"/>
      <c r="AI334" s="106"/>
      <c r="AJ334" s="106"/>
      <c r="AK334" s="106"/>
      <c r="AL334" s="106"/>
      <c r="AM334" s="106"/>
      <c r="AN334" s="106"/>
      <c r="AO334" s="106"/>
      <c r="AP334" s="106"/>
      <c r="AQ334" s="106"/>
      <c r="AR334" s="106"/>
      <c r="AS334" s="106"/>
      <c r="AT334" s="106"/>
      <c r="AU334" s="106"/>
      <c r="AV334" s="106"/>
      <c r="AW334" s="106"/>
      <c r="AX334" s="106"/>
      <c r="AY334" s="106"/>
      <c r="AZ334" s="106"/>
      <c r="BA334" s="106"/>
    </row>
    <row r="335" customFormat="false" ht="12.8" hidden="false" customHeight="false" outlineLevel="0" collapsed="false">
      <c r="K335" s="106"/>
      <c r="W335" s="106"/>
      <c r="X335" s="103"/>
      <c r="Y335" s="106"/>
      <c r="Z335" s="106"/>
      <c r="AA335" s="106"/>
      <c r="AB335" s="106"/>
      <c r="AC335" s="106"/>
      <c r="AD335" s="106"/>
      <c r="AE335" s="106"/>
      <c r="AF335" s="106"/>
      <c r="AG335" s="106"/>
      <c r="AH335" s="106"/>
      <c r="AI335" s="106"/>
      <c r="AJ335" s="106"/>
      <c r="AK335" s="106"/>
      <c r="AL335" s="106"/>
      <c r="AM335" s="106"/>
      <c r="AN335" s="106"/>
      <c r="AO335" s="106"/>
      <c r="AP335" s="106"/>
      <c r="AQ335" s="106"/>
      <c r="AR335" s="106"/>
      <c r="AS335" s="106"/>
      <c r="AT335" s="106"/>
      <c r="AU335" s="106"/>
      <c r="AV335" s="106"/>
      <c r="AW335" s="106"/>
      <c r="AX335" s="106"/>
      <c r="AY335" s="106"/>
      <c r="AZ335" s="106"/>
      <c r="BA335" s="106"/>
    </row>
    <row r="336" customFormat="false" ht="12.8" hidden="false" customHeight="false" outlineLevel="0" collapsed="false">
      <c r="K336" s="106"/>
      <c r="W336" s="106"/>
      <c r="X336" s="103"/>
      <c r="Y336" s="106"/>
      <c r="Z336" s="106"/>
      <c r="AA336" s="106"/>
      <c r="AB336" s="106"/>
      <c r="AC336" s="106"/>
      <c r="AD336" s="106"/>
      <c r="AE336" s="106"/>
      <c r="AF336" s="106"/>
      <c r="AG336" s="106"/>
      <c r="AH336" s="106"/>
      <c r="AI336" s="106"/>
      <c r="AJ336" s="106"/>
      <c r="AK336" s="106"/>
      <c r="AL336" s="106"/>
      <c r="AM336" s="106"/>
      <c r="AN336" s="106"/>
      <c r="AO336" s="106"/>
      <c r="AP336" s="106"/>
      <c r="AQ336" s="106"/>
      <c r="AR336" s="106"/>
      <c r="AS336" s="106"/>
      <c r="AT336" s="106"/>
      <c r="AU336" s="106"/>
      <c r="AV336" s="106"/>
      <c r="AW336" s="106"/>
      <c r="AX336" s="106"/>
      <c r="AY336" s="106"/>
      <c r="AZ336" s="106"/>
      <c r="BA336" s="106"/>
    </row>
    <row r="337" customFormat="false" ht="12.8" hidden="false" customHeight="false" outlineLevel="0" collapsed="false">
      <c r="K337" s="106"/>
      <c r="W337" s="106"/>
      <c r="X337" s="103"/>
      <c r="Y337" s="106"/>
      <c r="Z337" s="106"/>
      <c r="AA337" s="106"/>
      <c r="AB337" s="106"/>
      <c r="AC337" s="106"/>
      <c r="AD337" s="106"/>
      <c r="AE337" s="106"/>
      <c r="AF337" s="106"/>
      <c r="AG337" s="106"/>
      <c r="AH337" s="106"/>
      <c r="AI337" s="106"/>
      <c r="AJ337" s="106"/>
      <c r="AK337" s="106"/>
      <c r="AL337" s="106"/>
      <c r="AM337" s="106"/>
      <c r="AN337" s="106"/>
      <c r="AO337" s="106"/>
      <c r="AP337" s="106"/>
      <c r="AQ337" s="106"/>
      <c r="AR337" s="106"/>
      <c r="AS337" s="106"/>
      <c r="AT337" s="106"/>
      <c r="AU337" s="106"/>
      <c r="AV337" s="106"/>
      <c r="AW337" s="106"/>
      <c r="AX337" s="106"/>
      <c r="AY337" s="106"/>
      <c r="AZ337" s="106"/>
      <c r="BA337" s="106"/>
    </row>
    <row r="338" customFormat="false" ht="12.8" hidden="false" customHeight="false" outlineLevel="0" collapsed="false">
      <c r="K338" s="106"/>
      <c r="W338" s="106"/>
      <c r="X338" s="103"/>
      <c r="Y338" s="106"/>
      <c r="Z338" s="106"/>
      <c r="AA338" s="106"/>
      <c r="AB338" s="106"/>
      <c r="AC338" s="106"/>
      <c r="AD338" s="106"/>
      <c r="AE338" s="106"/>
      <c r="AF338" s="106"/>
      <c r="AG338" s="106"/>
      <c r="AH338" s="106"/>
      <c r="AI338" s="106"/>
      <c r="AJ338" s="106"/>
      <c r="AK338" s="106"/>
      <c r="AL338" s="106"/>
      <c r="AM338" s="106"/>
      <c r="AN338" s="106"/>
      <c r="AO338" s="106"/>
      <c r="AP338" s="106"/>
      <c r="AQ338" s="106"/>
      <c r="AR338" s="106"/>
      <c r="AS338" s="106"/>
      <c r="AT338" s="106"/>
      <c r="AU338" s="106"/>
      <c r="AV338" s="106"/>
      <c r="AW338" s="106"/>
      <c r="AX338" s="106"/>
      <c r="AY338" s="106"/>
      <c r="AZ338" s="106"/>
      <c r="BA338" s="106"/>
    </row>
    <row r="339" customFormat="false" ht="12.8" hidden="false" customHeight="false" outlineLevel="0" collapsed="false">
      <c r="K339" s="106"/>
      <c r="W339" s="106"/>
      <c r="X339" s="103"/>
      <c r="Y339" s="106"/>
      <c r="Z339" s="106"/>
      <c r="AA339" s="106"/>
      <c r="AB339" s="106"/>
      <c r="AC339" s="106"/>
      <c r="AD339" s="106"/>
      <c r="AE339" s="106"/>
      <c r="AF339" s="106"/>
      <c r="AG339" s="106"/>
      <c r="AH339" s="106"/>
      <c r="AI339" s="106"/>
      <c r="AJ339" s="106"/>
      <c r="AK339" s="106"/>
      <c r="AL339" s="106"/>
      <c r="AM339" s="106"/>
      <c r="AN339" s="106"/>
      <c r="AO339" s="106"/>
      <c r="AP339" s="106"/>
      <c r="AQ339" s="106"/>
      <c r="AR339" s="106"/>
      <c r="AS339" s="106"/>
      <c r="AT339" s="106"/>
      <c r="AU339" s="106"/>
      <c r="AV339" s="106"/>
      <c r="AW339" s="106"/>
      <c r="AX339" s="106"/>
      <c r="AY339" s="106"/>
      <c r="AZ339" s="106"/>
      <c r="BA339" s="106"/>
    </row>
    <row r="340" customFormat="false" ht="12.8" hidden="false" customHeight="false" outlineLevel="0" collapsed="false">
      <c r="K340" s="106"/>
      <c r="W340" s="106"/>
      <c r="X340" s="103"/>
      <c r="Y340" s="106"/>
      <c r="Z340" s="106"/>
      <c r="AA340" s="106"/>
      <c r="AB340" s="106"/>
      <c r="AC340" s="106"/>
      <c r="AD340" s="106"/>
      <c r="AE340" s="106"/>
      <c r="AF340" s="106"/>
      <c r="AG340" s="106"/>
      <c r="AH340" s="106"/>
      <c r="AI340" s="106"/>
      <c r="AJ340" s="106"/>
      <c r="AK340" s="106"/>
      <c r="AL340" s="106"/>
      <c r="AM340" s="106"/>
      <c r="AN340" s="106"/>
      <c r="AO340" s="106"/>
      <c r="AP340" s="106"/>
      <c r="AQ340" s="106"/>
      <c r="AR340" s="106"/>
      <c r="AS340" s="106"/>
      <c r="AT340" s="106"/>
      <c r="AU340" s="106"/>
      <c r="AV340" s="106"/>
      <c r="AW340" s="106"/>
      <c r="AX340" s="106"/>
      <c r="AY340" s="106"/>
      <c r="AZ340" s="106"/>
      <c r="BA340" s="106"/>
    </row>
    <row r="341" customFormat="false" ht="12.8" hidden="false" customHeight="false" outlineLevel="0" collapsed="false">
      <c r="K341" s="106"/>
      <c r="W341" s="106"/>
      <c r="X341" s="103"/>
      <c r="Y341" s="106"/>
      <c r="Z341" s="106"/>
      <c r="AA341" s="106"/>
      <c r="AB341" s="106"/>
      <c r="AC341" s="106"/>
      <c r="AD341" s="106"/>
      <c r="AE341" s="106"/>
      <c r="AF341" s="106"/>
      <c r="AG341" s="106"/>
      <c r="AH341" s="106"/>
      <c r="AI341" s="106"/>
      <c r="AJ341" s="106"/>
      <c r="AK341" s="106"/>
      <c r="AL341" s="106"/>
      <c r="AM341" s="106"/>
      <c r="AN341" s="106"/>
      <c r="AO341" s="106"/>
      <c r="AP341" s="106"/>
      <c r="AQ341" s="106"/>
      <c r="AR341" s="106"/>
      <c r="AS341" s="106"/>
      <c r="AT341" s="106"/>
      <c r="AU341" s="106"/>
      <c r="AV341" s="106"/>
      <c r="AW341" s="106"/>
      <c r="AX341" s="106"/>
      <c r="AY341" s="106"/>
      <c r="AZ341" s="106"/>
      <c r="BA341" s="106"/>
    </row>
    <row r="342" customFormat="false" ht="12.8" hidden="false" customHeight="false" outlineLevel="0" collapsed="false">
      <c r="K342" s="106"/>
      <c r="W342" s="106"/>
      <c r="X342" s="103"/>
      <c r="Y342" s="106"/>
      <c r="Z342" s="106"/>
      <c r="AA342" s="106"/>
      <c r="AB342" s="106"/>
      <c r="AC342" s="106"/>
      <c r="AD342" s="106"/>
      <c r="AE342" s="106"/>
      <c r="AF342" s="106"/>
      <c r="AG342" s="106"/>
      <c r="AH342" s="106"/>
      <c r="AI342" s="106"/>
      <c r="AJ342" s="106"/>
      <c r="AK342" s="106"/>
      <c r="AL342" s="106"/>
      <c r="AM342" s="106"/>
      <c r="AN342" s="106"/>
      <c r="AO342" s="106"/>
      <c r="AP342" s="106"/>
      <c r="AQ342" s="106"/>
      <c r="AR342" s="106"/>
      <c r="AS342" s="106"/>
      <c r="AT342" s="106"/>
      <c r="AU342" s="106"/>
      <c r="AV342" s="106"/>
      <c r="AW342" s="106"/>
      <c r="AX342" s="106"/>
      <c r="AY342" s="106"/>
      <c r="AZ342" s="106"/>
      <c r="BA342" s="106"/>
    </row>
    <row r="343" customFormat="false" ht="12.8" hidden="false" customHeight="false" outlineLevel="0" collapsed="false">
      <c r="K343" s="106"/>
      <c r="W343" s="106"/>
      <c r="X343" s="103"/>
      <c r="Y343" s="106"/>
      <c r="Z343" s="106"/>
      <c r="AA343" s="106"/>
      <c r="AB343" s="106"/>
      <c r="AC343" s="106"/>
      <c r="AD343" s="106"/>
      <c r="AE343" s="106"/>
      <c r="AF343" s="106"/>
      <c r="AG343" s="106"/>
      <c r="AH343" s="106"/>
      <c r="AI343" s="106"/>
      <c r="AJ343" s="106"/>
      <c r="AK343" s="106"/>
      <c r="AL343" s="106"/>
      <c r="AM343" s="106"/>
      <c r="AN343" s="106"/>
      <c r="AO343" s="106"/>
      <c r="AP343" s="106"/>
      <c r="AQ343" s="106"/>
      <c r="AR343" s="106"/>
      <c r="AS343" s="106"/>
      <c r="AT343" s="106"/>
      <c r="AU343" s="106"/>
      <c r="AV343" s="106"/>
      <c r="AW343" s="106"/>
      <c r="AX343" s="106"/>
      <c r="AY343" s="106"/>
      <c r="AZ343" s="106"/>
      <c r="BA343" s="106"/>
    </row>
    <row r="344" customFormat="false" ht="12.8" hidden="false" customHeight="false" outlineLevel="0" collapsed="false">
      <c r="K344" s="106"/>
      <c r="W344" s="106"/>
      <c r="X344" s="103"/>
      <c r="Y344" s="106"/>
      <c r="Z344" s="106"/>
      <c r="AA344" s="106"/>
      <c r="AB344" s="106"/>
      <c r="AC344" s="106"/>
      <c r="AD344" s="106"/>
      <c r="AE344" s="106"/>
      <c r="AF344" s="106"/>
      <c r="AG344" s="106"/>
      <c r="AH344" s="106"/>
      <c r="AI344" s="106"/>
      <c r="AJ344" s="106"/>
      <c r="AK344" s="106"/>
      <c r="AL344" s="106"/>
      <c r="AM344" s="106"/>
      <c r="AN344" s="106"/>
      <c r="AO344" s="106"/>
      <c r="AP344" s="106"/>
      <c r="AQ344" s="106"/>
      <c r="AR344" s="106"/>
      <c r="AS344" s="106"/>
      <c r="AT344" s="106"/>
      <c r="AU344" s="106"/>
      <c r="AV344" s="106"/>
      <c r="AW344" s="106"/>
      <c r="AX344" s="106"/>
      <c r="AY344" s="106"/>
      <c r="AZ344" s="106"/>
      <c r="BA344" s="106"/>
    </row>
    <row r="345" customFormat="false" ht="12.8" hidden="false" customHeight="false" outlineLevel="0" collapsed="false">
      <c r="K345" s="106"/>
      <c r="W345" s="106"/>
      <c r="X345" s="103"/>
      <c r="Y345" s="106"/>
      <c r="Z345" s="106"/>
      <c r="AA345" s="106"/>
      <c r="AB345" s="106"/>
      <c r="AC345" s="106"/>
      <c r="AD345" s="106"/>
      <c r="AE345" s="106"/>
      <c r="AF345" s="106"/>
      <c r="AG345" s="106"/>
      <c r="AH345" s="106"/>
      <c r="AI345" s="106"/>
      <c r="AJ345" s="106"/>
      <c r="AK345" s="106"/>
      <c r="AL345" s="106"/>
      <c r="AM345" s="106"/>
      <c r="AN345" s="106"/>
      <c r="AO345" s="106"/>
      <c r="AP345" s="106"/>
      <c r="AQ345" s="106"/>
      <c r="AR345" s="106"/>
      <c r="AS345" s="106"/>
      <c r="AT345" s="106"/>
      <c r="AU345" s="106"/>
      <c r="AV345" s="106"/>
      <c r="AW345" s="106"/>
      <c r="AX345" s="106"/>
      <c r="AY345" s="106"/>
      <c r="AZ345" s="106"/>
      <c r="BA345" s="106"/>
    </row>
    <row r="346" customFormat="false" ht="12.8" hidden="false" customHeight="false" outlineLevel="0" collapsed="false">
      <c r="K346" s="106"/>
      <c r="W346" s="106"/>
      <c r="X346" s="103"/>
      <c r="Y346" s="106"/>
      <c r="Z346" s="106"/>
      <c r="AA346" s="106"/>
      <c r="AB346" s="106"/>
      <c r="AC346" s="106"/>
      <c r="AD346" s="106"/>
      <c r="AE346" s="106"/>
      <c r="AF346" s="106"/>
      <c r="AG346" s="106"/>
      <c r="AH346" s="106"/>
      <c r="AI346" s="106"/>
      <c r="AJ346" s="106"/>
      <c r="AK346" s="106"/>
      <c r="AL346" s="106"/>
      <c r="AM346" s="106"/>
      <c r="AN346" s="106"/>
      <c r="AO346" s="106"/>
      <c r="AP346" s="106"/>
      <c r="AQ346" s="106"/>
      <c r="AR346" s="106"/>
      <c r="AS346" s="106"/>
      <c r="AT346" s="106"/>
      <c r="AU346" s="106"/>
      <c r="AV346" s="106"/>
      <c r="AW346" s="106"/>
      <c r="AX346" s="106"/>
      <c r="AY346" s="106"/>
      <c r="AZ346" s="106"/>
      <c r="BA346" s="106"/>
    </row>
    <row r="347" customFormat="false" ht="12.8" hidden="false" customHeight="false" outlineLevel="0" collapsed="false">
      <c r="K347" s="106"/>
      <c r="W347" s="106"/>
      <c r="X347" s="103"/>
      <c r="Y347" s="106"/>
      <c r="Z347" s="106"/>
      <c r="AA347" s="106"/>
      <c r="AB347" s="106"/>
      <c r="AC347" s="106"/>
      <c r="AD347" s="106"/>
      <c r="AE347" s="106"/>
      <c r="AF347" s="106"/>
      <c r="AG347" s="106"/>
      <c r="AH347" s="106"/>
      <c r="AI347" s="106"/>
      <c r="AJ347" s="106"/>
      <c r="AK347" s="106"/>
      <c r="AL347" s="106"/>
      <c r="AM347" s="106"/>
      <c r="AN347" s="106"/>
      <c r="AO347" s="106"/>
      <c r="AP347" s="106"/>
      <c r="AQ347" s="106"/>
      <c r="AR347" s="106"/>
      <c r="AS347" s="106"/>
      <c r="AT347" s="106"/>
      <c r="AU347" s="106"/>
      <c r="AV347" s="106"/>
      <c r="AW347" s="106"/>
      <c r="AX347" s="106"/>
      <c r="AY347" s="106"/>
      <c r="AZ347" s="106"/>
      <c r="BA347" s="106"/>
    </row>
    <row r="348" customFormat="false" ht="12.8" hidden="false" customHeight="false" outlineLevel="0" collapsed="false">
      <c r="K348" s="106"/>
      <c r="W348" s="106"/>
      <c r="X348" s="103"/>
      <c r="Y348" s="106"/>
      <c r="Z348" s="106"/>
      <c r="AA348" s="106"/>
      <c r="AB348" s="106"/>
      <c r="AC348" s="106"/>
      <c r="AD348" s="106"/>
      <c r="AE348" s="106"/>
      <c r="AF348" s="106"/>
      <c r="AG348" s="106"/>
      <c r="AH348" s="106"/>
      <c r="AI348" s="106"/>
      <c r="AJ348" s="106"/>
      <c r="AK348" s="106"/>
      <c r="AL348" s="106"/>
      <c r="AM348" s="106"/>
      <c r="AN348" s="106"/>
      <c r="AO348" s="106"/>
      <c r="AP348" s="106"/>
      <c r="AQ348" s="106"/>
      <c r="AR348" s="106"/>
      <c r="AS348" s="106"/>
      <c r="AT348" s="106"/>
      <c r="AU348" s="106"/>
      <c r="AV348" s="106"/>
      <c r="AW348" s="106"/>
      <c r="AX348" s="106"/>
      <c r="AY348" s="106"/>
      <c r="AZ348" s="106"/>
      <c r="BA348" s="106"/>
    </row>
    <row r="349" customFormat="false" ht="12.8" hidden="false" customHeight="false" outlineLevel="0" collapsed="false">
      <c r="K349" s="106"/>
      <c r="W349" s="106"/>
      <c r="X349" s="103"/>
      <c r="Y349" s="106"/>
      <c r="Z349" s="106"/>
      <c r="AA349" s="106"/>
      <c r="AB349" s="106"/>
      <c r="AC349" s="106"/>
      <c r="AD349" s="106"/>
      <c r="AE349" s="106"/>
      <c r="AF349" s="106"/>
      <c r="AG349" s="106"/>
      <c r="AH349" s="106"/>
      <c r="AI349" s="106"/>
      <c r="AJ349" s="106"/>
      <c r="AK349" s="106"/>
      <c r="AL349" s="106"/>
      <c r="AM349" s="106"/>
      <c r="AN349" s="106"/>
      <c r="AO349" s="106"/>
      <c r="AP349" s="106"/>
      <c r="AQ349" s="106"/>
      <c r="AR349" s="106"/>
      <c r="AS349" s="106"/>
      <c r="AT349" s="106"/>
      <c r="AU349" s="106"/>
      <c r="AV349" s="106"/>
      <c r="AW349" s="106"/>
      <c r="AX349" s="106"/>
      <c r="AY349" s="106"/>
      <c r="AZ349" s="106"/>
      <c r="BA349" s="106"/>
    </row>
    <row r="350" customFormat="false" ht="12.8" hidden="false" customHeight="false" outlineLevel="0" collapsed="false">
      <c r="K350" s="106"/>
      <c r="W350" s="106"/>
      <c r="X350" s="103"/>
      <c r="Y350" s="106"/>
      <c r="Z350" s="106"/>
      <c r="AA350" s="106"/>
      <c r="AB350" s="106"/>
      <c r="AC350" s="106"/>
      <c r="AD350" s="106"/>
      <c r="AE350" s="106"/>
      <c r="AF350" s="106"/>
      <c r="AG350" s="106"/>
      <c r="AH350" s="106"/>
      <c r="AI350" s="106"/>
      <c r="AJ350" s="106"/>
      <c r="AK350" s="106"/>
      <c r="AL350" s="106"/>
      <c r="AM350" s="106"/>
      <c r="AN350" s="106"/>
      <c r="AO350" s="106"/>
      <c r="AP350" s="106"/>
      <c r="AQ350" s="106"/>
      <c r="AR350" s="106"/>
      <c r="AS350" s="106"/>
      <c r="AT350" s="106"/>
      <c r="AU350" s="106"/>
      <c r="AV350" s="106"/>
      <c r="AW350" s="106"/>
      <c r="AX350" s="106"/>
      <c r="AY350" s="106"/>
      <c r="AZ350" s="106"/>
      <c r="BA350" s="106"/>
    </row>
    <row r="351" customFormat="false" ht="12.8" hidden="false" customHeight="false" outlineLevel="0" collapsed="false">
      <c r="K351" s="106"/>
      <c r="W351" s="106"/>
      <c r="X351" s="103"/>
      <c r="Y351" s="106"/>
      <c r="Z351" s="106"/>
      <c r="AA351" s="106"/>
      <c r="AB351" s="106"/>
      <c r="AC351" s="106"/>
      <c r="AD351" s="106"/>
      <c r="AE351" s="106"/>
      <c r="AF351" s="106"/>
      <c r="AG351" s="106"/>
      <c r="AH351" s="106"/>
      <c r="AI351" s="106"/>
      <c r="AJ351" s="106"/>
      <c r="AK351" s="106"/>
      <c r="AL351" s="106"/>
      <c r="AM351" s="106"/>
      <c r="AN351" s="106"/>
      <c r="AO351" s="106"/>
      <c r="AP351" s="106"/>
      <c r="AQ351" s="106"/>
      <c r="AR351" s="106"/>
      <c r="AS351" s="106"/>
      <c r="AT351" s="106"/>
      <c r="AU351" s="106"/>
      <c r="AV351" s="106"/>
      <c r="AW351" s="106"/>
      <c r="AX351" s="106"/>
      <c r="AY351" s="106"/>
      <c r="AZ351" s="106"/>
      <c r="BA351" s="106"/>
    </row>
    <row r="352" customFormat="false" ht="12.8" hidden="false" customHeight="false" outlineLevel="0" collapsed="false">
      <c r="K352" s="106"/>
      <c r="W352" s="106"/>
      <c r="X352" s="103"/>
      <c r="Y352" s="106"/>
      <c r="Z352" s="106"/>
      <c r="AA352" s="106"/>
      <c r="AB352" s="106"/>
      <c r="AC352" s="106"/>
      <c r="AD352" s="106"/>
      <c r="AE352" s="106"/>
      <c r="AF352" s="106"/>
      <c r="AG352" s="106"/>
      <c r="AH352" s="106"/>
      <c r="AI352" s="106"/>
      <c r="AJ352" s="106"/>
      <c r="AK352" s="106"/>
      <c r="AL352" s="106"/>
      <c r="AM352" s="106"/>
      <c r="AN352" s="106"/>
      <c r="AO352" s="106"/>
      <c r="AP352" s="106"/>
      <c r="AQ352" s="106"/>
      <c r="AR352" s="106"/>
      <c r="AS352" s="106"/>
      <c r="AT352" s="106"/>
      <c r="AU352" s="106"/>
      <c r="AV352" s="106"/>
      <c r="AW352" s="106"/>
      <c r="AX352" s="106"/>
      <c r="AY352" s="106"/>
      <c r="AZ352" s="106"/>
      <c r="BA352" s="106"/>
    </row>
    <row r="353" customFormat="false" ht="12.8" hidden="false" customHeight="false" outlineLevel="0" collapsed="false">
      <c r="K353" s="106"/>
      <c r="W353" s="106"/>
      <c r="X353" s="103"/>
      <c r="Y353" s="106"/>
      <c r="Z353" s="106"/>
      <c r="AA353" s="106"/>
      <c r="AB353" s="106"/>
      <c r="AC353" s="106"/>
      <c r="AD353" s="106"/>
      <c r="AE353" s="106"/>
      <c r="AF353" s="106"/>
      <c r="AG353" s="106"/>
      <c r="AH353" s="106"/>
      <c r="AI353" s="106"/>
      <c r="AJ353" s="106"/>
      <c r="AK353" s="106"/>
      <c r="AL353" s="106"/>
      <c r="AM353" s="106"/>
      <c r="AN353" s="106"/>
      <c r="AO353" s="106"/>
      <c r="AP353" s="106"/>
      <c r="AQ353" s="106"/>
      <c r="AR353" s="106"/>
      <c r="AS353" s="106"/>
      <c r="AT353" s="106"/>
      <c r="AU353" s="106"/>
      <c r="AV353" s="106"/>
      <c r="AW353" s="106"/>
      <c r="AX353" s="106"/>
      <c r="AY353" s="106"/>
      <c r="AZ353" s="106"/>
      <c r="BA353" s="106"/>
    </row>
    <row r="354" customFormat="false" ht="12.8" hidden="false" customHeight="false" outlineLevel="0" collapsed="false">
      <c r="K354" s="106"/>
      <c r="W354" s="106"/>
      <c r="X354" s="103"/>
      <c r="Y354" s="106"/>
      <c r="Z354" s="106"/>
      <c r="AA354" s="106"/>
      <c r="AB354" s="106"/>
      <c r="AC354" s="106"/>
      <c r="AD354" s="106"/>
      <c r="AE354" s="106"/>
      <c r="AF354" s="106"/>
      <c r="AG354" s="106"/>
      <c r="AH354" s="106"/>
      <c r="AI354" s="106"/>
      <c r="AJ354" s="106"/>
      <c r="AK354" s="106"/>
      <c r="AL354" s="106"/>
      <c r="AM354" s="106"/>
      <c r="AN354" s="106"/>
      <c r="AO354" s="106"/>
      <c r="AP354" s="106"/>
      <c r="AQ354" s="106"/>
      <c r="AR354" s="106"/>
      <c r="AS354" s="106"/>
      <c r="AT354" s="106"/>
      <c r="AU354" s="106"/>
      <c r="AV354" s="106"/>
      <c r="AW354" s="106"/>
      <c r="AX354" s="106"/>
      <c r="AY354" s="106"/>
      <c r="AZ354" s="106"/>
      <c r="BA354" s="106"/>
    </row>
    <row r="355" customFormat="false" ht="12.8" hidden="false" customHeight="false" outlineLevel="0" collapsed="false">
      <c r="K355" s="106"/>
      <c r="W355" s="106"/>
      <c r="X355" s="103"/>
      <c r="Y355" s="106"/>
      <c r="Z355" s="106"/>
      <c r="AA355" s="106"/>
      <c r="AB355" s="106"/>
      <c r="AC355" s="106"/>
      <c r="AD355" s="106"/>
      <c r="AE355" s="106"/>
      <c r="AF355" s="106"/>
      <c r="AG355" s="106"/>
      <c r="AH355" s="106"/>
      <c r="AI355" s="106"/>
      <c r="AJ355" s="106"/>
      <c r="AK355" s="106"/>
      <c r="AL355" s="106"/>
      <c r="AM355" s="106"/>
      <c r="AN355" s="106"/>
      <c r="AO355" s="106"/>
      <c r="AP355" s="106"/>
      <c r="AQ355" s="106"/>
      <c r="AR355" s="106"/>
      <c r="AS355" s="106"/>
      <c r="AT355" s="106"/>
      <c r="AU355" s="106"/>
      <c r="AV355" s="106"/>
      <c r="AW355" s="106"/>
      <c r="AX355" s="106"/>
      <c r="AY355" s="106"/>
      <c r="AZ355" s="106"/>
      <c r="BA355" s="106"/>
    </row>
    <row r="356" customFormat="false" ht="12.8" hidden="false" customHeight="false" outlineLevel="0" collapsed="false">
      <c r="K356" s="106"/>
      <c r="W356" s="106"/>
      <c r="X356" s="103"/>
      <c r="Y356" s="106"/>
      <c r="Z356" s="106"/>
      <c r="AA356" s="106"/>
      <c r="AB356" s="106"/>
      <c r="AC356" s="106"/>
      <c r="AD356" s="106"/>
      <c r="AE356" s="106"/>
      <c r="AF356" s="106"/>
      <c r="AG356" s="106"/>
      <c r="AH356" s="106"/>
      <c r="AI356" s="106"/>
      <c r="AJ356" s="106"/>
      <c r="AK356" s="106"/>
      <c r="AL356" s="106"/>
      <c r="AM356" s="106"/>
      <c r="AN356" s="106"/>
      <c r="AO356" s="106"/>
      <c r="AP356" s="106"/>
      <c r="AQ356" s="106"/>
      <c r="AR356" s="106"/>
      <c r="AS356" s="106"/>
      <c r="AT356" s="106"/>
      <c r="AU356" s="106"/>
      <c r="AV356" s="106"/>
      <c r="AW356" s="106"/>
      <c r="AX356" s="106"/>
      <c r="AY356" s="106"/>
      <c r="AZ356" s="106"/>
      <c r="BA356" s="106"/>
    </row>
    <row r="357" customFormat="false" ht="12.8" hidden="false" customHeight="false" outlineLevel="0" collapsed="false">
      <c r="K357" s="106"/>
      <c r="W357" s="106"/>
      <c r="X357" s="103"/>
      <c r="Y357" s="106"/>
      <c r="Z357" s="106"/>
      <c r="AA357" s="106"/>
      <c r="AB357" s="106"/>
      <c r="AC357" s="106"/>
      <c r="AD357" s="106"/>
      <c r="AE357" s="106"/>
      <c r="AF357" s="106"/>
      <c r="AG357" s="106"/>
      <c r="AH357" s="106"/>
      <c r="AI357" s="106"/>
      <c r="AJ357" s="106"/>
      <c r="AK357" s="106"/>
      <c r="AL357" s="106"/>
      <c r="AM357" s="106"/>
      <c r="AN357" s="106"/>
      <c r="AO357" s="106"/>
      <c r="AP357" s="106"/>
      <c r="AQ357" s="106"/>
      <c r="AR357" s="106"/>
      <c r="AS357" s="106"/>
      <c r="AT357" s="106"/>
      <c r="AU357" s="106"/>
      <c r="AV357" s="106"/>
      <c r="AW357" s="106"/>
      <c r="AX357" s="106"/>
      <c r="AY357" s="106"/>
      <c r="AZ357" s="106"/>
      <c r="BA357" s="106"/>
    </row>
    <row r="358" customFormat="false" ht="12.8" hidden="false" customHeight="false" outlineLevel="0" collapsed="false">
      <c r="K358" s="106"/>
      <c r="W358" s="106"/>
      <c r="X358" s="103"/>
      <c r="Y358" s="106"/>
      <c r="Z358" s="106"/>
      <c r="AA358" s="106"/>
      <c r="AB358" s="106"/>
      <c r="AC358" s="106"/>
      <c r="AD358" s="106"/>
      <c r="AE358" s="106"/>
      <c r="AF358" s="106"/>
      <c r="AG358" s="106"/>
      <c r="AH358" s="106"/>
      <c r="AI358" s="106"/>
      <c r="AJ358" s="106"/>
      <c r="AK358" s="106"/>
      <c r="AL358" s="106"/>
      <c r="AM358" s="106"/>
      <c r="AN358" s="106"/>
      <c r="AO358" s="106"/>
      <c r="AP358" s="106"/>
      <c r="AQ358" s="106"/>
      <c r="AR358" s="106"/>
      <c r="AS358" s="106"/>
      <c r="AT358" s="106"/>
      <c r="AU358" s="106"/>
      <c r="AV358" s="106"/>
      <c r="AW358" s="106"/>
      <c r="AX358" s="106"/>
      <c r="AY358" s="106"/>
      <c r="AZ358" s="106"/>
      <c r="BA358" s="106"/>
    </row>
    <row r="359" customFormat="false" ht="12.8" hidden="false" customHeight="false" outlineLevel="0" collapsed="false">
      <c r="K359" s="106"/>
      <c r="W359" s="106"/>
      <c r="X359" s="103"/>
      <c r="Y359" s="106"/>
      <c r="Z359" s="106"/>
      <c r="AA359" s="106"/>
      <c r="AB359" s="106"/>
      <c r="AC359" s="106"/>
      <c r="AD359" s="106"/>
      <c r="AE359" s="106"/>
      <c r="AF359" s="106"/>
      <c r="AG359" s="106"/>
      <c r="AH359" s="106"/>
      <c r="AI359" s="106"/>
      <c r="AJ359" s="106"/>
      <c r="AK359" s="106"/>
      <c r="AL359" s="106"/>
      <c r="AM359" s="106"/>
      <c r="AN359" s="106"/>
      <c r="AO359" s="106"/>
      <c r="AP359" s="106"/>
      <c r="AQ359" s="106"/>
      <c r="AR359" s="106"/>
      <c r="AS359" s="106"/>
      <c r="AT359" s="106"/>
      <c r="AU359" s="106"/>
      <c r="AV359" s="106"/>
      <c r="AW359" s="106"/>
      <c r="AX359" s="106"/>
      <c r="AY359" s="106"/>
      <c r="AZ359" s="106"/>
      <c r="BA359" s="106"/>
    </row>
    <row r="360" customFormat="false" ht="12.8" hidden="false" customHeight="false" outlineLevel="0" collapsed="false">
      <c r="K360" s="106"/>
      <c r="W360" s="106"/>
      <c r="X360" s="103"/>
      <c r="Y360" s="106"/>
      <c r="Z360" s="106"/>
      <c r="AA360" s="106"/>
      <c r="AB360" s="106"/>
      <c r="AC360" s="106"/>
      <c r="AD360" s="106"/>
      <c r="AE360" s="106"/>
      <c r="AF360" s="106"/>
      <c r="AG360" s="106"/>
      <c r="AH360" s="106"/>
      <c r="AI360" s="106"/>
      <c r="AJ360" s="106"/>
      <c r="AK360" s="106"/>
      <c r="AL360" s="106"/>
      <c r="AM360" s="106"/>
      <c r="AN360" s="106"/>
      <c r="AO360" s="106"/>
      <c r="AP360" s="106"/>
      <c r="AQ360" s="106"/>
      <c r="AR360" s="106"/>
      <c r="AS360" s="106"/>
      <c r="AT360" s="106"/>
      <c r="AU360" s="106"/>
      <c r="AV360" s="106"/>
      <c r="AW360" s="106"/>
      <c r="AX360" s="106"/>
      <c r="AY360" s="106"/>
      <c r="AZ360" s="106"/>
      <c r="BA360" s="106"/>
    </row>
    <row r="361" customFormat="false" ht="12.8" hidden="false" customHeight="false" outlineLevel="0" collapsed="false">
      <c r="K361" s="106"/>
      <c r="W361" s="106"/>
      <c r="X361" s="103"/>
      <c r="Y361" s="106"/>
      <c r="Z361" s="106"/>
      <c r="AA361" s="106"/>
      <c r="AB361" s="106"/>
      <c r="AC361" s="106"/>
      <c r="AD361" s="106"/>
      <c r="AE361" s="106"/>
      <c r="AF361" s="106"/>
      <c r="AG361" s="106"/>
      <c r="AH361" s="106"/>
      <c r="AI361" s="106"/>
      <c r="AJ361" s="106"/>
      <c r="AK361" s="106"/>
      <c r="AL361" s="106"/>
      <c r="AM361" s="106"/>
      <c r="AN361" s="106"/>
      <c r="AO361" s="106"/>
      <c r="AP361" s="106"/>
      <c r="AQ361" s="106"/>
      <c r="AR361" s="106"/>
      <c r="AS361" s="106"/>
      <c r="AT361" s="106"/>
      <c r="AU361" s="106"/>
      <c r="AV361" s="106"/>
      <c r="AW361" s="106"/>
      <c r="AX361" s="106"/>
      <c r="AY361" s="106"/>
      <c r="AZ361" s="106"/>
      <c r="BA361" s="106"/>
    </row>
    <row r="362" customFormat="false" ht="12.8" hidden="false" customHeight="false" outlineLevel="0" collapsed="false">
      <c r="K362" s="106"/>
      <c r="W362" s="106"/>
      <c r="X362" s="103"/>
      <c r="Y362" s="106"/>
      <c r="Z362" s="106"/>
      <c r="AA362" s="106"/>
      <c r="AB362" s="106"/>
      <c r="AC362" s="106"/>
      <c r="AD362" s="106"/>
      <c r="AE362" s="106"/>
      <c r="AF362" s="106"/>
      <c r="AG362" s="106"/>
      <c r="AH362" s="106"/>
      <c r="AI362" s="106"/>
      <c r="AJ362" s="106"/>
      <c r="AK362" s="106"/>
      <c r="AL362" s="106"/>
      <c r="AM362" s="106"/>
      <c r="AN362" s="106"/>
      <c r="AO362" s="106"/>
      <c r="AP362" s="106"/>
      <c r="AQ362" s="106"/>
      <c r="AR362" s="106"/>
      <c r="AS362" s="106"/>
      <c r="AT362" s="106"/>
      <c r="AU362" s="106"/>
      <c r="AV362" s="106"/>
      <c r="AW362" s="106"/>
      <c r="AX362" s="106"/>
      <c r="AY362" s="106"/>
      <c r="AZ362" s="106"/>
      <c r="BA362" s="106"/>
    </row>
    <row r="363" customFormat="false" ht="12.8" hidden="false" customHeight="false" outlineLevel="0" collapsed="false">
      <c r="K363" s="106"/>
      <c r="W363" s="106"/>
      <c r="X363" s="103"/>
      <c r="Y363" s="106"/>
      <c r="Z363" s="106"/>
      <c r="AA363" s="106"/>
      <c r="AB363" s="106"/>
      <c r="AC363" s="106"/>
      <c r="AD363" s="106"/>
      <c r="AE363" s="106"/>
      <c r="AF363" s="106"/>
      <c r="AG363" s="106"/>
      <c r="AH363" s="106"/>
      <c r="AI363" s="106"/>
      <c r="AJ363" s="106"/>
      <c r="AK363" s="106"/>
      <c r="AL363" s="106"/>
      <c r="AM363" s="106"/>
      <c r="AN363" s="106"/>
      <c r="AO363" s="106"/>
      <c r="AP363" s="106"/>
      <c r="AQ363" s="106"/>
      <c r="AR363" s="106"/>
      <c r="AS363" s="106"/>
      <c r="AT363" s="106"/>
      <c r="AU363" s="106"/>
      <c r="AV363" s="106"/>
      <c r="AW363" s="106"/>
      <c r="AX363" s="106"/>
      <c r="AY363" s="106"/>
      <c r="AZ363" s="106"/>
      <c r="BA363" s="106"/>
    </row>
    <row r="364" customFormat="false" ht="12.8" hidden="false" customHeight="false" outlineLevel="0" collapsed="false">
      <c r="K364" s="106"/>
      <c r="W364" s="106"/>
      <c r="X364" s="103"/>
      <c r="Y364" s="106"/>
      <c r="Z364" s="106"/>
      <c r="AA364" s="106"/>
      <c r="AB364" s="106"/>
      <c r="AC364" s="106"/>
      <c r="AD364" s="106"/>
      <c r="AE364" s="106"/>
      <c r="AF364" s="106"/>
      <c r="AG364" s="106"/>
      <c r="AH364" s="106"/>
      <c r="AI364" s="106"/>
      <c r="AJ364" s="106"/>
      <c r="AK364" s="106"/>
      <c r="AL364" s="106"/>
      <c r="AM364" s="106"/>
      <c r="AN364" s="106"/>
      <c r="AO364" s="106"/>
      <c r="AP364" s="106"/>
      <c r="AQ364" s="106"/>
      <c r="AR364" s="106"/>
      <c r="AS364" s="106"/>
      <c r="AT364" s="106"/>
      <c r="AU364" s="106"/>
      <c r="AV364" s="106"/>
      <c r="AW364" s="106"/>
      <c r="AX364" s="106"/>
      <c r="AY364" s="106"/>
      <c r="AZ364" s="106"/>
      <c r="BA364" s="106"/>
    </row>
    <row r="365" customFormat="false" ht="12.8" hidden="false" customHeight="false" outlineLevel="0" collapsed="false">
      <c r="K365" s="106"/>
      <c r="W365" s="106"/>
      <c r="X365" s="103"/>
      <c r="Y365" s="106"/>
      <c r="Z365" s="106"/>
      <c r="AA365" s="106"/>
      <c r="AB365" s="106"/>
      <c r="AC365" s="106"/>
      <c r="AD365" s="106"/>
      <c r="AE365" s="106"/>
      <c r="AF365" s="106"/>
      <c r="AG365" s="106"/>
      <c r="AH365" s="106"/>
      <c r="AI365" s="106"/>
      <c r="AJ365" s="106"/>
      <c r="AK365" s="106"/>
      <c r="AL365" s="106"/>
      <c r="AM365" s="106"/>
      <c r="AN365" s="106"/>
      <c r="AO365" s="106"/>
      <c r="AP365" s="106"/>
      <c r="AQ365" s="106"/>
      <c r="AR365" s="106"/>
      <c r="AS365" s="106"/>
      <c r="AT365" s="106"/>
      <c r="AU365" s="106"/>
      <c r="AV365" s="106"/>
      <c r="AW365" s="106"/>
      <c r="AX365" s="106"/>
      <c r="AY365" s="106"/>
      <c r="AZ365" s="106"/>
      <c r="BA365" s="106"/>
    </row>
    <row r="366" customFormat="false" ht="12.8" hidden="false" customHeight="false" outlineLevel="0" collapsed="false">
      <c r="K366" s="106"/>
      <c r="W366" s="106"/>
      <c r="X366" s="103"/>
      <c r="Y366" s="106"/>
      <c r="Z366" s="106"/>
      <c r="AA366" s="106"/>
      <c r="AB366" s="106"/>
      <c r="AC366" s="106"/>
      <c r="AD366" s="106"/>
      <c r="AE366" s="106"/>
      <c r="AF366" s="106"/>
      <c r="AG366" s="106"/>
      <c r="AH366" s="106"/>
      <c r="AI366" s="106"/>
      <c r="AJ366" s="106"/>
      <c r="AK366" s="106"/>
      <c r="AL366" s="106"/>
      <c r="AM366" s="106"/>
      <c r="AN366" s="106"/>
      <c r="AO366" s="106"/>
      <c r="AP366" s="106"/>
      <c r="AQ366" s="106"/>
      <c r="AR366" s="106"/>
      <c r="AS366" s="106"/>
      <c r="AT366" s="106"/>
      <c r="AU366" s="106"/>
      <c r="AV366" s="106"/>
      <c r="AW366" s="106"/>
      <c r="AX366" s="106"/>
      <c r="AY366" s="106"/>
      <c r="AZ366" s="106"/>
      <c r="BA366" s="106"/>
    </row>
    <row r="367" customFormat="false" ht="12.8" hidden="false" customHeight="false" outlineLevel="0" collapsed="false">
      <c r="K367" s="106"/>
      <c r="W367" s="106"/>
      <c r="X367" s="103"/>
      <c r="Y367" s="106"/>
      <c r="Z367" s="106"/>
      <c r="AA367" s="106"/>
      <c r="AB367" s="106"/>
      <c r="AC367" s="106"/>
      <c r="AD367" s="106"/>
      <c r="AE367" s="106"/>
      <c r="AF367" s="106"/>
      <c r="AG367" s="106"/>
      <c r="AH367" s="106"/>
      <c r="AI367" s="106"/>
      <c r="AJ367" s="106"/>
      <c r="AK367" s="106"/>
      <c r="AL367" s="106"/>
      <c r="AM367" s="106"/>
      <c r="AN367" s="106"/>
      <c r="AO367" s="106"/>
      <c r="AP367" s="106"/>
      <c r="AQ367" s="106"/>
      <c r="AR367" s="106"/>
      <c r="AS367" s="106"/>
      <c r="AT367" s="106"/>
      <c r="AU367" s="106"/>
      <c r="AV367" s="106"/>
      <c r="AW367" s="106"/>
      <c r="AX367" s="106"/>
      <c r="AY367" s="106"/>
      <c r="AZ367" s="106"/>
      <c r="BA367" s="106"/>
    </row>
    <row r="368" customFormat="false" ht="12.8" hidden="false" customHeight="false" outlineLevel="0" collapsed="false">
      <c r="K368" s="106"/>
      <c r="W368" s="106"/>
      <c r="X368" s="103"/>
      <c r="Y368" s="106"/>
      <c r="Z368" s="106"/>
      <c r="AA368" s="106"/>
      <c r="AB368" s="106"/>
      <c r="AC368" s="106"/>
      <c r="AD368" s="106"/>
      <c r="AE368" s="106"/>
      <c r="AF368" s="106"/>
      <c r="AG368" s="106"/>
      <c r="AH368" s="106"/>
      <c r="AI368" s="106"/>
      <c r="AJ368" s="106"/>
      <c r="AK368" s="106"/>
      <c r="AL368" s="106"/>
      <c r="AM368" s="106"/>
      <c r="AN368" s="106"/>
      <c r="AO368" s="106"/>
      <c r="AP368" s="106"/>
      <c r="AQ368" s="106"/>
      <c r="AR368" s="106"/>
      <c r="AS368" s="106"/>
      <c r="AT368" s="106"/>
      <c r="AU368" s="106"/>
      <c r="AV368" s="106"/>
      <c r="AW368" s="106"/>
      <c r="AX368" s="106"/>
      <c r="AY368" s="106"/>
      <c r="AZ368" s="106"/>
      <c r="BA368" s="106"/>
    </row>
    <row r="369" customFormat="false" ht="12.8" hidden="false" customHeight="false" outlineLevel="0" collapsed="false">
      <c r="K369" s="106"/>
      <c r="W369" s="106"/>
      <c r="X369" s="103"/>
      <c r="Y369" s="106"/>
      <c r="Z369" s="106"/>
      <c r="AA369" s="106"/>
      <c r="AB369" s="106"/>
      <c r="AC369" s="106"/>
      <c r="AD369" s="106"/>
      <c r="AE369" s="106"/>
      <c r="AF369" s="106"/>
      <c r="AG369" s="106"/>
      <c r="AH369" s="106"/>
      <c r="AI369" s="106"/>
      <c r="AJ369" s="106"/>
      <c r="AK369" s="106"/>
      <c r="AL369" s="106"/>
      <c r="AM369" s="106"/>
      <c r="AN369" s="106"/>
      <c r="AO369" s="106"/>
      <c r="AP369" s="106"/>
      <c r="AQ369" s="106"/>
      <c r="AR369" s="106"/>
      <c r="AS369" s="106"/>
      <c r="AT369" s="106"/>
      <c r="AU369" s="106"/>
      <c r="AV369" s="106"/>
      <c r="AW369" s="106"/>
      <c r="AX369" s="106"/>
      <c r="AY369" s="106"/>
      <c r="AZ369" s="106"/>
      <c r="BA369" s="106"/>
    </row>
    <row r="370" customFormat="false" ht="12.8" hidden="false" customHeight="false" outlineLevel="0" collapsed="false">
      <c r="K370" s="106"/>
      <c r="W370" s="106"/>
      <c r="X370" s="103"/>
      <c r="Y370" s="106"/>
      <c r="Z370" s="106"/>
      <c r="AA370" s="106"/>
      <c r="AB370" s="106"/>
      <c r="AC370" s="106"/>
      <c r="AD370" s="106"/>
      <c r="AE370" s="106"/>
      <c r="AF370" s="106"/>
      <c r="AG370" s="106"/>
      <c r="AH370" s="106"/>
      <c r="AI370" s="106"/>
      <c r="AJ370" s="106"/>
      <c r="AK370" s="106"/>
      <c r="AL370" s="106"/>
      <c r="AM370" s="106"/>
      <c r="AN370" s="106"/>
      <c r="AO370" s="106"/>
      <c r="AP370" s="106"/>
      <c r="AQ370" s="106"/>
      <c r="AR370" s="106"/>
      <c r="AS370" s="106"/>
      <c r="AT370" s="106"/>
      <c r="AU370" s="106"/>
      <c r="AV370" s="106"/>
      <c r="AW370" s="106"/>
      <c r="AX370" s="106"/>
      <c r="AY370" s="106"/>
      <c r="AZ370" s="106"/>
      <c r="BA370" s="106"/>
    </row>
    <row r="371" customFormat="false" ht="12.8" hidden="false" customHeight="false" outlineLevel="0" collapsed="false">
      <c r="K371" s="106"/>
      <c r="W371" s="106"/>
      <c r="X371" s="103"/>
      <c r="Y371" s="106"/>
      <c r="Z371" s="106"/>
      <c r="AA371" s="106"/>
      <c r="AB371" s="106"/>
      <c r="AC371" s="106"/>
      <c r="AD371" s="106"/>
      <c r="AE371" s="106"/>
      <c r="AF371" s="106"/>
      <c r="AG371" s="106"/>
      <c r="AH371" s="106"/>
      <c r="AI371" s="106"/>
      <c r="AJ371" s="106"/>
      <c r="AK371" s="106"/>
      <c r="AL371" s="106"/>
      <c r="AM371" s="106"/>
      <c r="AN371" s="106"/>
      <c r="AO371" s="106"/>
      <c r="AP371" s="106"/>
      <c r="AQ371" s="106"/>
      <c r="AR371" s="106"/>
      <c r="AS371" s="106"/>
      <c r="AT371" s="106"/>
      <c r="AU371" s="106"/>
      <c r="AV371" s="106"/>
      <c r="AW371" s="106"/>
      <c r="AX371" s="106"/>
      <c r="AY371" s="106"/>
      <c r="AZ371" s="106"/>
      <c r="BA371" s="106"/>
    </row>
    <row r="372" customFormat="false" ht="12.8" hidden="false" customHeight="false" outlineLevel="0" collapsed="false">
      <c r="K372" s="106"/>
      <c r="W372" s="106"/>
      <c r="X372" s="103"/>
      <c r="Y372" s="106"/>
      <c r="Z372" s="106"/>
      <c r="AA372" s="106"/>
      <c r="AB372" s="106"/>
      <c r="AC372" s="106"/>
      <c r="AD372" s="106"/>
      <c r="AE372" s="106"/>
      <c r="AF372" s="106"/>
      <c r="AG372" s="106"/>
      <c r="AH372" s="106"/>
      <c r="AI372" s="106"/>
      <c r="AJ372" s="106"/>
      <c r="AK372" s="106"/>
      <c r="AL372" s="106"/>
      <c r="AM372" s="106"/>
      <c r="AN372" s="106"/>
      <c r="AO372" s="106"/>
      <c r="AP372" s="106"/>
      <c r="AQ372" s="106"/>
      <c r="AR372" s="106"/>
      <c r="AS372" s="106"/>
      <c r="AT372" s="106"/>
      <c r="AU372" s="106"/>
      <c r="AV372" s="106"/>
      <c r="AW372" s="106"/>
      <c r="AX372" s="106"/>
      <c r="AY372" s="106"/>
      <c r="AZ372" s="106"/>
      <c r="BA372" s="106"/>
    </row>
    <row r="373" customFormat="false" ht="12.8" hidden="false" customHeight="false" outlineLevel="0" collapsed="false">
      <c r="K373" s="106"/>
      <c r="W373" s="106"/>
      <c r="X373" s="103"/>
      <c r="Y373" s="106"/>
      <c r="Z373" s="106"/>
      <c r="AA373" s="106"/>
      <c r="AB373" s="106"/>
      <c r="AC373" s="106"/>
      <c r="AD373" s="106"/>
      <c r="AE373" s="106"/>
      <c r="AF373" s="106"/>
      <c r="AG373" s="106"/>
      <c r="AH373" s="106"/>
      <c r="AI373" s="106"/>
      <c r="AJ373" s="106"/>
      <c r="AK373" s="106"/>
      <c r="AL373" s="106"/>
      <c r="AM373" s="106"/>
      <c r="AN373" s="106"/>
      <c r="AO373" s="106"/>
      <c r="AP373" s="106"/>
      <c r="AQ373" s="106"/>
      <c r="AR373" s="106"/>
      <c r="AS373" s="106"/>
      <c r="AT373" s="106"/>
      <c r="AU373" s="106"/>
      <c r="AV373" s="106"/>
      <c r="AW373" s="106"/>
      <c r="AX373" s="106"/>
      <c r="AY373" s="106"/>
      <c r="AZ373" s="106"/>
      <c r="BA373" s="106"/>
    </row>
    <row r="374" customFormat="false" ht="12.8" hidden="false" customHeight="false" outlineLevel="0" collapsed="false">
      <c r="K374" s="106"/>
      <c r="W374" s="106"/>
      <c r="X374" s="103"/>
      <c r="Y374" s="106"/>
      <c r="Z374" s="106"/>
      <c r="AA374" s="106"/>
      <c r="AB374" s="106"/>
      <c r="AC374" s="106"/>
      <c r="AD374" s="106"/>
      <c r="AE374" s="106"/>
      <c r="AF374" s="106"/>
      <c r="AG374" s="106"/>
      <c r="AH374" s="106"/>
      <c r="AI374" s="106"/>
      <c r="AJ374" s="106"/>
      <c r="AK374" s="106"/>
      <c r="AL374" s="106"/>
      <c r="AM374" s="106"/>
      <c r="AN374" s="106"/>
      <c r="AO374" s="106"/>
      <c r="AP374" s="106"/>
      <c r="AQ374" s="106"/>
      <c r="AR374" s="106"/>
      <c r="AS374" s="106"/>
      <c r="AT374" s="106"/>
      <c r="AU374" s="106"/>
      <c r="AV374" s="106"/>
      <c r="AW374" s="106"/>
      <c r="AX374" s="106"/>
      <c r="AY374" s="106"/>
      <c r="AZ374" s="106"/>
      <c r="BA374" s="106"/>
    </row>
    <row r="375" customFormat="false" ht="12.8" hidden="false" customHeight="false" outlineLevel="0" collapsed="false">
      <c r="K375" s="106"/>
      <c r="W375" s="106"/>
      <c r="X375" s="103"/>
      <c r="Y375" s="106"/>
      <c r="Z375" s="106"/>
      <c r="AA375" s="106"/>
      <c r="AB375" s="106"/>
      <c r="AC375" s="106"/>
      <c r="AD375" s="106"/>
      <c r="AE375" s="106"/>
      <c r="AF375" s="106"/>
      <c r="AG375" s="106"/>
      <c r="AH375" s="106"/>
      <c r="AI375" s="106"/>
      <c r="AJ375" s="106"/>
      <c r="AK375" s="106"/>
      <c r="AL375" s="106"/>
      <c r="AM375" s="106"/>
      <c r="AN375" s="106"/>
      <c r="AO375" s="106"/>
      <c r="AP375" s="106"/>
      <c r="AQ375" s="106"/>
      <c r="AR375" s="106"/>
      <c r="AS375" s="106"/>
      <c r="AT375" s="106"/>
      <c r="AU375" s="106"/>
      <c r="AV375" s="106"/>
      <c r="AW375" s="106"/>
      <c r="AX375" s="106"/>
      <c r="AY375" s="106"/>
      <c r="AZ375" s="106"/>
      <c r="BA375" s="106"/>
    </row>
    <row r="376" customFormat="false" ht="12.8" hidden="false" customHeight="false" outlineLevel="0" collapsed="false">
      <c r="K376" s="106"/>
      <c r="W376" s="106"/>
      <c r="X376" s="103"/>
      <c r="Y376" s="106"/>
      <c r="Z376" s="106"/>
      <c r="AA376" s="106"/>
      <c r="AB376" s="106"/>
      <c r="AC376" s="106"/>
      <c r="AD376" s="106"/>
      <c r="AE376" s="106"/>
      <c r="AF376" s="106"/>
      <c r="AG376" s="106"/>
      <c r="AH376" s="106"/>
      <c r="AI376" s="106"/>
      <c r="AJ376" s="106"/>
      <c r="AK376" s="106"/>
      <c r="AL376" s="106"/>
      <c r="AM376" s="106"/>
      <c r="AN376" s="106"/>
      <c r="AO376" s="106"/>
      <c r="AP376" s="106"/>
      <c r="AQ376" s="106"/>
      <c r="AR376" s="106"/>
      <c r="AS376" s="106"/>
      <c r="AT376" s="106"/>
      <c r="AU376" s="106"/>
      <c r="AV376" s="106"/>
      <c r="AW376" s="106"/>
      <c r="AX376" s="106"/>
      <c r="AY376" s="106"/>
      <c r="AZ376" s="106"/>
      <c r="BA376" s="106"/>
    </row>
    <row r="377" customFormat="false" ht="12.8" hidden="false" customHeight="false" outlineLevel="0" collapsed="false">
      <c r="K377" s="106"/>
      <c r="W377" s="106"/>
      <c r="X377" s="103"/>
      <c r="Y377" s="106"/>
      <c r="Z377" s="106"/>
      <c r="AA377" s="106"/>
      <c r="AB377" s="106"/>
      <c r="AC377" s="106"/>
      <c r="AD377" s="106"/>
      <c r="AE377" s="106"/>
      <c r="AF377" s="106"/>
      <c r="AG377" s="106"/>
      <c r="AH377" s="106"/>
      <c r="AI377" s="106"/>
      <c r="AJ377" s="106"/>
      <c r="AK377" s="106"/>
      <c r="AL377" s="106"/>
      <c r="AM377" s="106"/>
      <c r="AN377" s="106"/>
      <c r="AO377" s="106"/>
      <c r="AP377" s="106"/>
      <c r="AQ377" s="106"/>
      <c r="AR377" s="106"/>
      <c r="AS377" s="106"/>
      <c r="AT377" s="106"/>
      <c r="AU377" s="106"/>
      <c r="AV377" s="106"/>
      <c r="AW377" s="106"/>
      <c r="AX377" s="106"/>
      <c r="AY377" s="106"/>
      <c r="AZ377" s="106"/>
      <c r="BA377" s="106"/>
    </row>
    <row r="378" customFormat="false" ht="12.8" hidden="false" customHeight="false" outlineLevel="0" collapsed="false">
      <c r="K378" s="106"/>
      <c r="W378" s="106"/>
      <c r="X378" s="103"/>
      <c r="Y378" s="106"/>
      <c r="Z378" s="106"/>
      <c r="AA378" s="106"/>
      <c r="AB378" s="106"/>
      <c r="AC378" s="106"/>
      <c r="AD378" s="106"/>
      <c r="AE378" s="106"/>
      <c r="AF378" s="106"/>
      <c r="AG378" s="106"/>
      <c r="AH378" s="106"/>
      <c r="AI378" s="106"/>
      <c r="AJ378" s="106"/>
      <c r="AK378" s="106"/>
      <c r="AL378" s="106"/>
      <c r="AM378" s="106"/>
      <c r="AN378" s="106"/>
      <c r="AO378" s="106"/>
      <c r="AP378" s="106"/>
      <c r="AQ378" s="106"/>
      <c r="AR378" s="106"/>
      <c r="AS378" s="106"/>
      <c r="AT378" s="106"/>
      <c r="AU378" s="106"/>
      <c r="AV378" s="106"/>
      <c r="AW378" s="106"/>
      <c r="AX378" s="106"/>
      <c r="AY378" s="106"/>
      <c r="AZ378" s="106"/>
      <c r="BA378" s="106"/>
    </row>
    <row r="379" customFormat="false" ht="12.8" hidden="false" customHeight="false" outlineLevel="0" collapsed="false">
      <c r="K379" s="106"/>
      <c r="W379" s="106"/>
      <c r="X379" s="103"/>
      <c r="Y379" s="106"/>
      <c r="Z379" s="106"/>
      <c r="AA379" s="106"/>
      <c r="AB379" s="106"/>
      <c r="AC379" s="106"/>
      <c r="AD379" s="106"/>
      <c r="AE379" s="106"/>
      <c r="AF379" s="106"/>
      <c r="AG379" s="106"/>
      <c r="AH379" s="106"/>
      <c r="AI379" s="106"/>
      <c r="AJ379" s="106"/>
      <c r="AK379" s="106"/>
      <c r="AL379" s="106"/>
      <c r="AM379" s="106"/>
      <c r="AN379" s="106"/>
      <c r="AO379" s="106"/>
      <c r="AP379" s="106"/>
      <c r="AQ379" s="106"/>
      <c r="AR379" s="106"/>
      <c r="AS379" s="106"/>
      <c r="AT379" s="106"/>
      <c r="AU379" s="106"/>
      <c r="AV379" s="106"/>
      <c r="AW379" s="106"/>
      <c r="AX379" s="106"/>
      <c r="AY379" s="106"/>
      <c r="AZ379" s="106"/>
      <c r="BA379" s="106"/>
    </row>
    <row r="380" customFormat="false" ht="12.8" hidden="false" customHeight="false" outlineLevel="0" collapsed="false">
      <c r="K380" s="106"/>
      <c r="W380" s="106"/>
      <c r="X380" s="103"/>
      <c r="Y380" s="106"/>
      <c r="Z380" s="106"/>
      <c r="AA380" s="106"/>
      <c r="AB380" s="106"/>
      <c r="AC380" s="106"/>
      <c r="AD380" s="106"/>
      <c r="AE380" s="106"/>
      <c r="AF380" s="106"/>
      <c r="AG380" s="106"/>
      <c r="AH380" s="106"/>
      <c r="AI380" s="106"/>
      <c r="AJ380" s="106"/>
      <c r="AK380" s="106"/>
      <c r="AL380" s="106"/>
      <c r="AM380" s="106"/>
      <c r="AN380" s="106"/>
      <c r="AO380" s="106"/>
      <c r="AP380" s="106"/>
      <c r="AQ380" s="106"/>
      <c r="AR380" s="106"/>
      <c r="AS380" s="106"/>
      <c r="AT380" s="106"/>
      <c r="AU380" s="106"/>
      <c r="AV380" s="106"/>
      <c r="AW380" s="106"/>
      <c r="AX380" s="106"/>
      <c r="AY380" s="106"/>
      <c r="AZ380" s="106"/>
      <c r="BA380" s="106"/>
    </row>
    <row r="381" customFormat="false" ht="12.8" hidden="false" customHeight="false" outlineLevel="0" collapsed="false">
      <c r="K381" s="106"/>
      <c r="W381" s="106"/>
      <c r="X381" s="103"/>
      <c r="Y381" s="106"/>
      <c r="Z381" s="106"/>
      <c r="AA381" s="106"/>
      <c r="AB381" s="106"/>
      <c r="AC381" s="106"/>
      <c r="AD381" s="106"/>
      <c r="AE381" s="106"/>
      <c r="AF381" s="106"/>
      <c r="AG381" s="106"/>
      <c r="AH381" s="106"/>
      <c r="AI381" s="106"/>
      <c r="AJ381" s="106"/>
      <c r="AK381" s="106"/>
      <c r="AL381" s="106"/>
      <c r="AM381" s="106"/>
      <c r="AN381" s="106"/>
      <c r="AO381" s="106"/>
      <c r="AP381" s="106"/>
      <c r="AQ381" s="106"/>
      <c r="AR381" s="106"/>
      <c r="AS381" s="106"/>
      <c r="AT381" s="106"/>
      <c r="AU381" s="106"/>
      <c r="AV381" s="106"/>
      <c r="AW381" s="106"/>
      <c r="AX381" s="106"/>
      <c r="AY381" s="106"/>
      <c r="AZ381" s="106"/>
      <c r="BA381" s="106"/>
    </row>
    <row r="382" customFormat="false" ht="12.8" hidden="false" customHeight="false" outlineLevel="0" collapsed="false">
      <c r="K382" s="106"/>
      <c r="W382" s="106"/>
      <c r="X382" s="103"/>
      <c r="Y382" s="106"/>
      <c r="Z382" s="106"/>
      <c r="AA382" s="106"/>
      <c r="AB382" s="106"/>
      <c r="AC382" s="106"/>
      <c r="AD382" s="106"/>
      <c r="AE382" s="106"/>
      <c r="AF382" s="106"/>
      <c r="AG382" s="106"/>
      <c r="AH382" s="106"/>
      <c r="AI382" s="106"/>
      <c r="AJ382" s="106"/>
      <c r="AK382" s="106"/>
      <c r="AL382" s="106"/>
      <c r="AM382" s="106"/>
      <c r="AN382" s="106"/>
      <c r="AO382" s="106"/>
      <c r="AP382" s="106"/>
      <c r="AQ382" s="106"/>
      <c r="AR382" s="106"/>
      <c r="AS382" s="106"/>
      <c r="AT382" s="106"/>
      <c r="AU382" s="106"/>
      <c r="AV382" s="106"/>
      <c r="AW382" s="106"/>
      <c r="AX382" s="106"/>
      <c r="AY382" s="106"/>
      <c r="AZ382" s="106"/>
      <c r="BA382" s="106"/>
    </row>
    <row r="383" customFormat="false" ht="12.8" hidden="false" customHeight="false" outlineLevel="0" collapsed="false">
      <c r="K383" s="106"/>
      <c r="W383" s="106"/>
      <c r="X383" s="103"/>
      <c r="Y383" s="106"/>
      <c r="Z383" s="106"/>
      <c r="AA383" s="106"/>
      <c r="AB383" s="106"/>
      <c r="AC383" s="106"/>
      <c r="AD383" s="106"/>
      <c r="AE383" s="106"/>
      <c r="AF383" s="106"/>
      <c r="AG383" s="106"/>
      <c r="AH383" s="106"/>
      <c r="AI383" s="106"/>
      <c r="AJ383" s="106"/>
      <c r="AK383" s="106"/>
      <c r="AL383" s="106"/>
      <c r="AM383" s="106"/>
      <c r="AN383" s="106"/>
      <c r="AO383" s="106"/>
      <c r="AP383" s="106"/>
      <c r="AQ383" s="106"/>
      <c r="AR383" s="106"/>
      <c r="AS383" s="106"/>
      <c r="AT383" s="106"/>
      <c r="AU383" s="106"/>
      <c r="AV383" s="106"/>
      <c r="AW383" s="106"/>
      <c r="AX383" s="106"/>
      <c r="AY383" s="106"/>
      <c r="AZ383" s="106"/>
      <c r="BA383" s="106"/>
    </row>
    <row r="384" customFormat="false" ht="12.8" hidden="false" customHeight="false" outlineLevel="0" collapsed="false">
      <c r="K384" s="106"/>
      <c r="W384" s="106"/>
      <c r="X384" s="103"/>
      <c r="Y384" s="106"/>
      <c r="Z384" s="106"/>
      <c r="AA384" s="106"/>
      <c r="AB384" s="106"/>
      <c r="AC384" s="106"/>
      <c r="AD384" s="106"/>
      <c r="AE384" s="106"/>
      <c r="AF384" s="106"/>
      <c r="AG384" s="106"/>
      <c r="AH384" s="106"/>
      <c r="AI384" s="106"/>
      <c r="AJ384" s="106"/>
      <c r="AK384" s="106"/>
      <c r="AL384" s="106"/>
      <c r="AM384" s="106"/>
      <c r="AN384" s="106"/>
      <c r="AO384" s="106"/>
      <c r="AP384" s="106"/>
      <c r="AQ384" s="106"/>
      <c r="AR384" s="106"/>
      <c r="AS384" s="106"/>
      <c r="AT384" s="106"/>
      <c r="AU384" s="106"/>
      <c r="AV384" s="106"/>
      <c r="AW384" s="106"/>
      <c r="AX384" s="106"/>
      <c r="AY384" s="106"/>
      <c r="AZ384" s="106"/>
      <c r="BA384" s="106"/>
    </row>
    <row r="385" customFormat="false" ht="12.8" hidden="false" customHeight="false" outlineLevel="0" collapsed="false">
      <c r="K385" s="106"/>
      <c r="W385" s="106"/>
      <c r="X385" s="103"/>
      <c r="Y385" s="106"/>
      <c r="Z385" s="106"/>
      <c r="AA385" s="106"/>
      <c r="AB385" s="106"/>
      <c r="AC385" s="106"/>
      <c r="AD385" s="106"/>
      <c r="AE385" s="106"/>
      <c r="AF385" s="106"/>
      <c r="AG385" s="106"/>
      <c r="AH385" s="106"/>
      <c r="AI385" s="106"/>
      <c r="AJ385" s="106"/>
      <c r="AK385" s="106"/>
      <c r="AL385" s="106"/>
      <c r="AM385" s="106"/>
      <c r="AN385" s="106"/>
      <c r="AO385" s="106"/>
      <c r="AP385" s="106"/>
      <c r="AQ385" s="106"/>
      <c r="AR385" s="106"/>
      <c r="AS385" s="106"/>
      <c r="AT385" s="106"/>
      <c r="AU385" s="106"/>
      <c r="AV385" s="106"/>
      <c r="AW385" s="106"/>
      <c r="AX385" s="106"/>
      <c r="AY385" s="106"/>
      <c r="AZ385" s="106"/>
      <c r="BA385" s="106"/>
    </row>
    <row r="386" customFormat="false" ht="12.8" hidden="false" customHeight="false" outlineLevel="0" collapsed="false">
      <c r="K386" s="106"/>
      <c r="W386" s="106"/>
      <c r="X386" s="103"/>
      <c r="Y386" s="106"/>
      <c r="Z386" s="106"/>
      <c r="AA386" s="106"/>
      <c r="AB386" s="106"/>
      <c r="AC386" s="106"/>
      <c r="AD386" s="106"/>
      <c r="AE386" s="106"/>
      <c r="AF386" s="106"/>
      <c r="AG386" s="106"/>
      <c r="AH386" s="106"/>
      <c r="AI386" s="106"/>
      <c r="AJ386" s="106"/>
      <c r="AK386" s="106"/>
      <c r="AL386" s="106"/>
      <c r="AM386" s="106"/>
      <c r="AN386" s="106"/>
      <c r="AO386" s="106"/>
      <c r="AP386" s="106"/>
      <c r="AQ386" s="106"/>
      <c r="AR386" s="106"/>
      <c r="AS386" s="106"/>
      <c r="AT386" s="106"/>
      <c r="AU386" s="106"/>
      <c r="AV386" s="106"/>
      <c r="AW386" s="106"/>
      <c r="AX386" s="106"/>
      <c r="AY386" s="106"/>
      <c r="AZ386" s="106"/>
      <c r="BA386" s="106"/>
    </row>
    <row r="387" customFormat="false" ht="12.8" hidden="false" customHeight="false" outlineLevel="0" collapsed="false">
      <c r="K387" s="106"/>
      <c r="W387" s="106"/>
      <c r="X387" s="103"/>
      <c r="Y387" s="106"/>
      <c r="Z387" s="106"/>
      <c r="AA387" s="106"/>
      <c r="AB387" s="106"/>
      <c r="AC387" s="106"/>
      <c r="AD387" s="106"/>
      <c r="AE387" s="106"/>
      <c r="AF387" s="106"/>
      <c r="AG387" s="106"/>
      <c r="AH387" s="106"/>
      <c r="AI387" s="106"/>
      <c r="AJ387" s="106"/>
      <c r="AK387" s="106"/>
      <c r="AL387" s="106"/>
      <c r="AM387" s="106"/>
      <c r="AN387" s="106"/>
      <c r="AO387" s="106"/>
      <c r="AP387" s="106"/>
      <c r="AQ387" s="106"/>
      <c r="AR387" s="106"/>
      <c r="AS387" s="106"/>
      <c r="AT387" s="106"/>
      <c r="AU387" s="106"/>
      <c r="AV387" s="106"/>
      <c r="AW387" s="106"/>
      <c r="AX387" s="106"/>
      <c r="AY387" s="106"/>
      <c r="AZ387" s="106"/>
      <c r="BA387" s="106"/>
    </row>
    <row r="388" customFormat="false" ht="12.8" hidden="false" customHeight="false" outlineLevel="0" collapsed="false">
      <c r="K388" s="106"/>
      <c r="W388" s="106"/>
      <c r="X388" s="103"/>
      <c r="Y388" s="106"/>
      <c r="Z388" s="106"/>
      <c r="AA388" s="106"/>
      <c r="AB388" s="106"/>
      <c r="AC388" s="106"/>
      <c r="AD388" s="106"/>
      <c r="AE388" s="106"/>
      <c r="AF388" s="106"/>
      <c r="AG388" s="106"/>
      <c r="AH388" s="106"/>
      <c r="AI388" s="106"/>
      <c r="AJ388" s="106"/>
      <c r="AK388" s="106"/>
      <c r="AL388" s="106"/>
      <c r="AM388" s="106"/>
      <c r="AN388" s="106"/>
      <c r="AO388" s="106"/>
      <c r="AP388" s="106"/>
      <c r="AQ388" s="106"/>
      <c r="AR388" s="106"/>
      <c r="AS388" s="106"/>
      <c r="AT388" s="106"/>
      <c r="AU388" s="106"/>
      <c r="AV388" s="106"/>
      <c r="AW388" s="106"/>
      <c r="AX388" s="106"/>
      <c r="AY388" s="106"/>
      <c r="AZ388" s="106"/>
      <c r="BA388" s="106"/>
    </row>
    <row r="389" customFormat="false" ht="12.8" hidden="false" customHeight="false" outlineLevel="0" collapsed="false">
      <c r="K389" s="106"/>
      <c r="W389" s="106"/>
      <c r="X389" s="103"/>
      <c r="Y389" s="106"/>
      <c r="Z389" s="106"/>
      <c r="AA389" s="106"/>
      <c r="AB389" s="106"/>
      <c r="AC389" s="106"/>
      <c r="AD389" s="106"/>
      <c r="AE389" s="106"/>
      <c r="AF389" s="106"/>
      <c r="AG389" s="106"/>
      <c r="AH389" s="106"/>
      <c r="AI389" s="106"/>
      <c r="AJ389" s="106"/>
      <c r="AK389" s="106"/>
      <c r="AL389" s="106"/>
      <c r="AM389" s="106"/>
      <c r="AN389" s="106"/>
      <c r="AO389" s="106"/>
      <c r="AP389" s="106"/>
      <c r="AQ389" s="106"/>
      <c r="AR389" s="106"/>
      <c r="AS389" s="106"/>
      <c r="AT389" s="106"/>
      <c r="AU389" s="106"/>
      <c r="AV389" s="106"/>
      <c r="AW389" s="106"/>
      <c r="AX389" s="106"/>
      <c r="AY389" s="106"/>
      <c r="AZ389" s="106"/>
      <c r="BA389" s="106"/>
    </row>
    <row r="390" customFormat="false" ht="12.8" hidden="false" customHeight="false" outlineLevel="0" collapsed="false">
      <c r="K390" s="106"/>
      <c r="W390" s="106"/>
      <c r="X390" s="103"/>
      <c r="Y390" s="106"/>
      <c r="Z390" s="106"/>
      <c r="AA390" s="106"/>
      <c r="AB390" s="106"/>
      <c r="AC390" s="106"/>
      <c r="AD390" s="106"/>
      <c r="AE390" s="106"/>
      <c r="AF390" s="106"/>
      <c r="AG390" s="106"/>
      <c r="AH390" s="106"/>
      <c r="AI390" s="106"/>
      <c r="AJ390" s="106"/>
      <c r="AK390" s="106"/>
      <c r="AL390" s="106"/>
      <c r="AM390" s="106"/>
      <c r="AN390" s="106"/>
      <c r="AO390" s="106"/>
      <c r="AP390" s="106"/>
      <c r="AQ390" s="106"/>
      <c r="AR390" s="106"/>
      <c r="AS390" s="106"/>
      <c r="AT390" s="106"/>
      <c r="AU390" s="106"/>
      <c r="AV390" s="106"/>
      <c r="AW390" s="106"/>
      <c r="AX390" s="106"/>
      <c r="AY390" s="106"/>
      <c r="AZ390" s="106"/>
      <c r="BA390" s="106"/>
    </row>
    <row r="391" customFormat="false" ht="12.8" hidden="false" customHeight="false" outlineLevel="0" collapsed="false">
      <c r="K391" s="106"/>
      <c r="W391" s="106"/>
      <c r="X391" s="103"/>
      <c r="Y391" s="106"/>
      <c r="Z391" s="106"/>
      <c r="AA391" s="106"/>
      <c r="AB391" s="106"/>
      <c r="AC391" s="106"/>
      <c r="AD391" s="106"/>
      <c r="AE391" s="106"/>
      <c r="AF391" s="106"/>
      <c r="AG391" s="106"/>
      <c r="AH391" s="106"/>
      <c r="AI391" s="106"/>
      <c r="AJ391" s="106"/>
      <c r="AK391" s="106"/>
      <c r="AL391" s="106"/>
      <c r="AM391" s="106"/>
      <c r="AN391" s="106"/>
      <c r="AO391" s="106"/>
      <c r="AP391" s="106"/>
      <c r="AQ391" s="106"/>
      <c r="AR391" s="106"/>
      <c r="AS391" s="106"/>
      <c r="AT391" s="106"/>
      <c r="AU391" s="106"/>
      <c r="AV391" s="106"/>
      <c r="AW391" s="106"/>
      <c r="AX391" s="106"/>
      <c r="AY391" s="106"/>
      <c r="AZ391" s="106"/>
      <c r="BA391" s="106"/>
    </row>
    <row r="392" customFormat="false" ht="12.8" hidden="false" customHeight="false" outlineLevel="0" collapsed="false">
      <c r="K392" s="106"/>
      <c r="W392" s="106"/>
      <c r="X392" s="103"/>
      <c r="Y392" s="106"/>
      <c r="Z392" s="106"/>
      <c r="AA392" s="106"/>
      <c r="AB392" s="106"/>
      <c r="AC392" s="106"/>
      <c r="AD392" s="106"/>
      <c r="AE392" s="106"/>
      <c r="AF392" s="106"/>
      <c r="AG392" s="106"/>
      <c r="AH392" s="106"/>
      <c r="AI392" s="106"/>
      <c r="AJ392" s="106"/>
      <c r="AK392" s="106"/>
      <c r="AL392" s="106"/>
      <c r="AM392" s="106"/>
      <c r="AN392" s="106"/>
      <c r="AO392" s="106"/>
      <c r="AP392" s="106"/>
      <c r="AQ392" s="106"/>
      <c r="AR392" s="106"/>
      <c r="AS392" s="106"/>
      <c r="AT392" s="106"/>
      <c r="AU392" s="106"/>
      <c r="AV392" s="106"/>
      <c r="AW392" s="106"/>
      <c r="AX392" s="106"/>
      <c r="AY392" s="106"/>
      <c r="AZ392" s="106"/>
      <c r="BA392" s="106"/>
    </row>
    <row r="393" customFormat="false" ht="12.8" hidden="false" customHeight="false" outlineLevel="0" collapsed="false">
      <c r="K393" s="106"/>
      <c r="W393" s="106"/>
      <c r="X393" s="103"/>
      <c r="Y393" s="106"/>
      <c r="Z393" s="106"/>
      <c r="AA393" s="106"/>
      <c r="AB393" s="106"/>
      <c r="AC393" s="106"/>
      <c r="AD393" s="106"/>
      <c r="AE393" s="106"/>
      <c r="AF393" s="106"/>
      <c r="AG393" s="106"/>
      <c r="AH393" s="106"/>
      <c r="AI393" s="106"/>
      <c r="AJ393" s="106"/>
      <c r="AK393" s="106"/>
      <c r="AL393" s="106"/>
      <c r="AM393" s="106"/>
      <c r="AN393" s="106"/>
      <c r="AO393" s="106"/>
      <c r="AP393" s="106"/>
      <c r="AQ393" s="106"/>
      <c r="AR393" s="106"/>
      <c r="AS393" s="106"/>
      <c r="AT393" s="106"/>
      <c r="AU393" s="106"/>
      <c r="AV393" s="106"/>
      <c r="AW393" s="106"/>
      <c r="AX393" s="106"/>
      <c r="AY393" s="106"/>
      <c r="AZ393" s="106"/>
      <c r="BA393" s="106"/>
    </row>
    <row r="394" customFormat="false" ht="12.8" hidden="false" customHeight="false" outlineLevel="0" collapsed="false">
      <c r="K394" s="106"/>
      <c r="W394" s="106"/>
      <c r="X394" s="103"/>
      <c r="Y394" s="106"/>
      <c r="Z394" s="106"/>
      <c r="AA394" s="106"/>
      <c r="AB394" s="106"/>
      <c r="AC394" s="106"/>
      <c r="AD394" s="106"/>
      <c r="AE394" s="106"/>
      <c r="AF394" s="106"/>
      <c r="AG394" s="106"/>
      <c r="AH394" s="106"/>
      <c r="AI394" s="106"/>
      <c r="AJ394" s="106"/>
      <c r="AK394" s="106"/>
      <c r="AL394" s="106"/>
      <c r="AM394" s="106"/>
      <c r="AN394" s="106"/>
      <c r="AO394" s="106"/>
      <c r="AP394" s="106"/>
      <c r="AQ394" s="106"/>
      <c r="AR394" s="106"/>
      <c r="AS394" s="106"/>
      <c r="AT394" s="106"/>
      <c r="AU394" s="106"/>
      <c r="AV394" s="106"/>
      <c r="AW394" s="106"/>
      <c r="AX394" s="106"/>
      <c r="AY394" s="106"/>
      <c r="AZ394" s="106"/>
      <c r="BA394" s="106"/>
    </row>
    <row r="395" customFormat="false" ht="12.8" hidden="false" customHeight="false" outlineLevel="0" collapsed="false">
      <c r="K395" s="106"/>
      <c r="W395" s="106"/>
      <c r="X395" s="103"/>
      <c r="Y395" s="106"/>
      <c r="Z395" s="106"/>
      <c r="AA395" s="106"/>
      <c r="AB395" s="106"/>
      <c r="AC395" s="106"/>
      <c r="AD395" s="106"/>
      <c r="AE395" s="106"/>
      <c r="AF395" s="106"/>
      <c r="AG395" s="106"/>
      <c r="AH395" s="106"/>
      <c r="AI395" s="106"/>
      <c r="AJ395" s="106"/>
      <c r="AK395" s="106"/>
      <c r="AL395" s="106"/>
      <c r="AM395" s="106"/>
      <c r="AN395" s="106"/>
      <c r="AO395" s="106"/>
      <c r="AP395" s="106"/>
      <c r="AQ395" s="106"/>
      <c r="AR395" s="106"/>
      <c r="AS395" s="106"/>
      <c r="AT395" s="106"/>
      <c r="AU395" s="106"/>
      <c r="AV395" s="106"/>
      <c r="AW395" s="106"/>
      <c r="AX395" s="106"/>
      <c r="AY395" s="106"/>
      <c r="AZ395" s="106"/>
      <c r="BA395" s="106"/>
    </row>
    <row r="396" customFormat="false" ht="12.8" hidden="false" customHeight="false" outlineLevel="0" collapsed="false">
      <c r="K396" s="106"/>
      <c r="W396" s="106"/>
      <c r="X396" s="103"/>
      <c r="Y396" s="106"/>
      <c r="Z396" s="106"/>
      <c r="AA396" s="106"/>
      <c r="AB396" s="106"/>
      <c r="AC396" s="106"/>
      <c r="AD396" s="106"/>
      <c r="AE396" s="106"/>
      <c r="AF396" s="106"/>
      <c r="AG396" s="106"/>
      <c r="AH396" s="106"/>
      <c r="AI396" s="106"/>
      <c r="AJ396" s="106"/>
      <c r="AK396" s="106"/>
      <c r="AL396" s="106"/>
      <c r="AM396" s="106"/>
      <c r="AN396" s="106"/>
      <c r="AO396" s="106"/>
      <c r="AP396" s="106"/>
      <c r="AQ396" s="106"/>
      <c r="AR396" s="106"/>
      <c r="AS396" s="106"/>
      <c r="AT396" s="106"/>
      <c r="AU396" s="106"/>
      <c r="AV396" s="106"/>
      <c r="AW396" s="106"/>
      <c r="AX396" s="106"/>
      <c r="AY396" s="106"/>
      <c r="AZ396" s="106"/>
      <c r="BA396" s="106"/>
    </row>
    <row r="397" customFormat="false" ht="12.8" hidden="false" customHeight="false" outlineLevel="0" collapsed="false">
      <c r="K397" s="106"/>
      <c r="W397" s="106"/>
      <c r="X397" s="103"/>
      <c r="Y397" s="106"/>
      <c r="Z397" s="106"/>
      <c r="AA397" s="106"/>
      <c r="AB397" s="106"/>
      <c r="AC397" s="106"/>
      <c r="AD397" s="106"/>
      <c r="AE397" s="106"/>
      <c r="AF397" s="106"/>
      <c r="AG397" s="106"/>
      <c r="AH397" s="106"/>
      <c r="AI397" s="106"/>
      <c r="AJ397" s="106"/>
      <c r="AK397" s="106"/>
      <c r="AL397" s="106"/>
      <c r="AM397" s="106"/>
      <c r="AN397" s="106"/>
      <c r="AO397" s="106"/>
      <c r="AP397" s="106"/>
      <c r="AQ397" s="106"/>
      <c r="AR397" s="106"/>
      <c r="AS397" s="106"/>
      <c r="AT397" s="106"/>
      <c r="AU397" s="106"/>
      <c r="AV397" s="106"/>
      <c r="AW397" s="106"/>
      <c r="AX397" s="106"/>
      <c r="AY397" s="106"/>
      <c r="AZ397" s="106"/>
      <c r="BA397" s="106"/>
    </row>
    <row r="398" customFormat="false" ht="12.8" hidden="false" customHeight="false" outlineLevel="0" collapsed="false">
      <c r="K398" s="106"/>
      <c r="W398" s="106"/>
      <c r="X398" s="103"/>
      <c r="Y398" s="106"/>
      <c r="Z398" s="106"/>
      <c r="AA398" s="106"/>
      <c r="AB398" s="106"/>
      <c r="AC398" s="106"/>
      <c r="AD398" s="106"/>
      <c r="AE398" s="106"/>
      <c r="AF398" s="106"/>
      <c r="AG398" s="106"/>
      <c r="AH398" s="106"/>
      <c r="AI398" s="106"/>
      <c r="AJ398" s="106"/>
      <c r="AK398" s="106"/>
      <c r="AL398" s="106"/>
      <c r="AM398" s="106"/>
      <c r="AN398" s="106"/>
      <c r="AO398" s="106"/>
      <c r="AP398" s="106"/>
      <c r="AQ398" s="106"/>
      <c r="AR398" s="106"/>
      <c r="AS398" s="106"/>
      <c r="AT398" s="106"/>
      <c r="AU398" s="106"/>
      <c r="AV398" s="106"/>
      <c r="AW398" s="106"/>
      <c r="AX398" s="106"/>
      <c r="AY398" s="106"/>
      <c r="AZ398" s="106"/>
      <c r="BA398" s="106"/>
    </row>
    <row r="399" customFormat="false" ht="12.8" hidden="false" customHeight="false" outlineLevel="0" collapsed="false">
      <c r="K399" s="106"/>
      <c r="W399" s="106"/>
      <c r="X399" s="103"/>
      <c r="Y399" s="106"/>
      <c r="Z399" s="106"/>
      <c r="AA399" s="106"/>
      <c r="AB399" s="106"/>
      <c r="AC399" s="106"/>
      <c r="AD399" s="106"/>
      <c r="AE399" s="106"/>
      <c r="AF399" s="106"/>
      <c r="AG399" s="106"/>
      <c r="AH399" s="106"/>
      <c r="AI399" s="106"/>
      <c r="AJ399" s="106"/>
      <c r="AK399" s="106"/>
      <c r="AL399" s="106"/>
      <c r="AM399" s="106"/>
      <c r="AN399" s="106"/>
      <c r="AO399" s="106"/>
      <c r="AP399" s="106"/>
      <c r="AQ399" s="106"/>
      <c r="AR399" s="106"/>
      <c r="AS399" s="106"/>
      <c r="AT399" s="106"/>
      <c r="AU399" s="106"/>
      <c r="AV399" s="106"/>
      <c r="AW399" s="106"/>
      <c r="AX399" s="106"/>
      <c r="AY399" s="106"/>
      <c r="AZ399" s="106"/>
      <c r="BA399" s="106"/>
    </row>
    <row r="400" customFormat="false" ht="12.8" hidden="false" customHeight="false" outlineLevel="0" collapsed="false">
      <c r="K400" s="106"/>
      <c r="W400" s="106"/>
      <c r="X400" s="103"/>
      <c r="Y400" s="106"/>
      <c r="Z400" s="106"/>
      <c r="AA400" s="106"/>
      <c r="AB400" s="106"/>
      <c r="AC400" s="106"/>
      <c r="AD400" s="106"/>
      <c r="AE400" s="106"/>
      <c r="AF400" s="106"/>
      <c r="AG400" s="106"/>
      <c r="AH400" s="106"/>
      <c r="AI400" s="106"/>
      <c r="AJ400" s="106"/>
      <c r="AK400" s="106"/>
      <c r="AL400" s="106"/>
      <c r="AM400" s="106"/>
      <c r="AN400" s="106"/>
      <c r="AO400" s="106"/>
      <c r="AP400" s="106"/>
      <c r="AQ400" s="106"/>
      <c r="AR400" s="106"/>
      <c r="AS400" s="106"/>
      <c r="AT400" s="106"/>
      <c r="AU400" s="106"/>
      <c r="AV400" s="106"/>
      <c r="AW400" s="106"/>
      <c r="AX400" s="106"/>
      <c r="AY400" s="106"/>
      <c r="AZ400" s="106"/>
      <c r="BA400" s="106"/>
    </row>
    <row r="401" customFormat="false" ht="12.8" hidden="false" customHeight="false" outlineLevel="0" collapsed="false">
      <c r="K401" s="106"/>
      <c r="W401" s="106"/>
      <c r="X401" s="103"/>
      <c r="Y401" s="106"/>
      <c r="Z401" s="106"/>
      <c r="AA401" s="106"/>
      <c r="AB401" s="106"/>
      <c r="AC401" s="106"/>
      <c r="AD401" s="106"/>
      <c r="AE401" s="106"/>
      <c r="AF401" s="106"/>
      <c r="AG401" s="106"/>
      <c r="AH401" s="106"/>
      <c r="AI401" s="106"/>
      <c r="AJ401" s="106"/>
      <c r="AK401" s="106"/>
      <c r="AL401" s="106"/>
      <c r="AM401" s="106"/>
      <c r="AN401" s="106"/>
      <c r="AO401" s="106"/>
      <c r="AP401" s="106"/>
      <c r="AQ401" s="106"/>
      <c r="AR401" s="106"/>
      <c r="AS401" s="106"/>
      <c r="AT401" s="106"/>
      <c r="AU401" s="106"/>
      <c r="AV401" s="106"/>
      <c r="AW401" s="106"/>
      <c r="AX401" s="106"/>
      <c r="AY401" s="106"/>
      <c r="AZ401" s="106"/>
      <c r="BA401" s="106"/>
    </row>
    <row r="402" customFormat="false" ht="12.8" hidden="false" customHeight="false" outlineLevel="0" collapsed="false">
      <c r="K402" s="106"/>
      <c r="W402" s="106"/>
      <c r="X402" s="103"/>
      <c r="Y402" s="106"/>
      <c r="Z402" s="106"/>
      <c r="AA402" s="106"/>
      <c r="AB402" s="106"/>
      <c r="AC402" s="106"/>
      <c r="AD402" s="106"/>
      <c r="AE402" s="106"/>
      <c r="AF402" s="106"/>
      <c r="AG402" s="106"/>
      <c r="AH402" s="106"/>
      <c r="AI402" s="106"/>
      <c r="AJ402" s="106"/>
      <c r="AK402" s="106"/>
      <c r="AL402" s="106"/>
      <c r="AM402" s="106"/>
      <c r="AN402" s="106"/>
      <c r="AO402" s="106"/>
      <c r="AP402" s="106"/>
      <c r="AQ402" s="106"/>
      <c r="AR402" s="106"/>
      <c r="AS402" s="106"/>
      <c r="AT402" s="106"/>
      <c r="AU402" s="106"/>
      <c r="AV402" s="106"/>
      <c r="AW402" s="106"/>
      <c r="AX402" s="106"/>
      <c r="AY402" s="106"/>
      <c r="AZ402" s="106"/>
      <c r="BA402" s="106"/>
    </row>
    <row r="403" customFormat="false" ht="12.8" hidden="false" customHeight="false" outlineLevel="0" collapsed="false">
      <c r="K403" s="106"/>
      <c r="W403" s="106"/>
      <c r="X403" s="103"/>
      <c r="Y403" s="106"/>
      <c r="Z403" s="106"/>
      <c r="AA403" s="106"/>
      <c r="AB403" s="106"/>
      <c r="AC403" s="106"/>
      <c r="AD403" s="106"/>
      <c r="AE403" s="106"/>
      <c r="AF403" s="106"/>
      <c r="AG403" s="106"/>
      <c r="AH403" s="106"/>
      <c r="AI403" s="106"/>
      <c r="AJ403" s="106"/>
      <c r="AK403" s="106"/>
      <c r="AL403" s="106"/>
      <c r="AM403" s="106"/>
      <c r="AN403" s="106"/>
      <c r="AO403" s="106"/>
      <c r="AP403" s="106"/>
      <c r="AQ403" s="106"/>
      <c r="AR403" s="106"/>
      <c r="AS403" s="106"/>
      <c r="AT403" s="106"/>
      <c r="AU403" s="106"/>
      <c r="AV403" s="106"/>
      <c r="AW403" s="106"/>
      <c r="AX403" s="106"/>
      <c r="AY403" s="106"/>
      <c r="AZ403" s="106"/>
      <c r="BA403" s="106"/>
    </row>
    <row r="404" customFormat="false" ht="12.8" hidden="false" customHeight="false" outlineLevel="0" collapsed="false">
      <c r="K404" s="106"/>
      <c r="W404" s="106"/>
      <c r="X404" s="103"/>
      <c r="Y404" s="106"/>
      <c r="Z404" s="106"/>
      <c r="AA404" s="106"/>
      <c r="AB404" s="106"/>
      <c r="AC404" s="106"/>
      <c r="AD404" s="106"/>
      <c r="AE404" s="106"/>
      <c r="AF404" s="106"/>
      <c r="AG404" s="106"/>
      <c r="AH404" s="106"/>
      <c r="AI404" s="106"/>
      <c r="AJ404" s="106"/>
      <c r="AK404" s="106"/>
      <c r="AL404" s="106"/>
      <c r="AM404" s="106"/>
      <c r="AN404" s="106"/>
      <c r="AO404" s="106"/>
      <c r="AP404" s="106"/>
      <c r="AQ404" s="106"/>
      <c r="AR404" s="106"/>
      <c r="AS404" s="106"/>
      <c r="AT404" s="106"/>
      <c r="AU404" s="106"/>
      <c r="AV404" s="106"/>
      <c r="AW404" s="106"/>
      <c r="AX404" s="106"/>
      <c r="AY404" s="106"/>
      <c r="AZ404" s="106"/>
      <c r="BA404" s="106"/>
    </row>
    <row r="405" customFormat="false" ht="12.8" hidden="false" customHeight="false" outlineLevel="0" collapsed="false">
      <c r="K405" s="106"/>
      <c r="W405" s="106"/>
      <c r="X405" s="103"/>
      <c r="Y405" s="106"/>
      <c r="Z405" s="106"/>
      <c r="AA405" s="106"/>
      <c r="AB405" s="106"/>
      <c r="AC405" s="106"/>
      <c r="AD405" s="106"/>
      <c r="AE405" s="106"/>
      <c r="AF405" s="106"/>
      <c r="AG405" s="106"/>
      <c r="AH405" s="106"/>
      <c r="AI405" s="106"/>
      <c r="AJ405" s="106"/>
      <c r="AK405" s="106"/>
      <c r="AL405" s="106"/>
      <c r="AM405" s="106"/>
      <c r="AN405" s="106"/>
      <c r="AO405" s="106"/>
      <c r="AP405" s="106"/>
      <c r="AQ405" s="106"/>
      <c r="AR405" s="106"/>
      <c r="AS405" s="106"/>
      <c r="AT405" s="106"/>
      <c r="AU405" s="106"/>
      <c r="AV405" s="106"/>
      <c r="AW405" s="106"/>
      <c r="AX405" s="106"/>
      <c r="AY405" s="106"/>
      <c r="AZ405" s="106"/>
      <c r="BA405" s="106"/>
    </row>
    <row r="406" customFormat="false" ht="12.8" hidden="false" customHeight="false" outlineLevel="0" collapsed="false">
      <c r="K406" s="106"/>
      <c r="W406" s="106"/>
      <c r="X406" s="103"/>
      <c r="Y406" s="106"/>
      <c r="Z406" s="106"/>
      <c r="AA406" s="106"/>
      <c r="AB406" s="106"/>
      <c r="AC406" s="106"/>
      <c r="AD406" s="106"/>
      <c r="AE406" s="106"/>
      <c r="AF406" s="106"/>
      <c r="AG406" s="106"/>
      <c r="AH406" s="106"/>
      <c r="AI406" s="106"/>
      <c r="AJ406" s="106"/>
      <c r="AK406" s="106"/>
      <c r="AL406" s="106"/>
      <c r="AM406" s="106"/>
      <c r="AN406" s="106"/>
      <c r="AO406" s="106"/>
      <c r="AP406" s="106"/>
      <c r="AQ406" s="106"/>
      <c r="AR406" s="106"/>
      <c r="AS406" s="106"/>
      <c r="AT406" s="106"/>
      <c r="AU406" s="106"/>
      <c r="AV406" s="106"/>
      <c r="AW406" s="106"/>
      <c r="AX406" s="106"/>
      <c r="AY406" s="106"/>
      <c r="AZ406" s="106"/>
      <c r="BA406" s="106"/>
    </row>
    <row r="407" customFormat="false" ht="12.8" hidden="false" customHeight="false" outlineLevel="0" collapsed="false">
      <c r="K407" s="106"/>
      <c r="W407" s="106"/>
      <c r="X407" s="103"/>
      <c r="Y407" s="106"/>
      <c r="Z407" s="106"/>
      <c r="AA407" s="106"/>
      <c r="AB407" s="106"/>
      <c r="AC407" s="106"/>
      <c r="AD407" s="106"/>
      <c r="AE407" s="106"/>
      <c r="AF407" s="106"/>
      <c r="AG407" s="106"/>
      <c r="AH407" s="106"/>
      <c r="AI407" s="106"/>
      <c r="AJ407" s="106"/>
      <c r="AK407" s="106"/>
      <c r="AL407" s="106"/>
      <c r="AM407" s="106"/>
      <c r="AN407" s="106"/>
      <c r="AO407" s="106"/>
      <c r="AP407" s="106"/>
      <c r="AQ407" s="106"/>
      <c r="AR407" s="106"/>
      <c r="AS407" s="106"/>
      <c r="AT407" s="106"/>
      <c r="AU407" s="106"/>
      <c r="AV407" s="106"/>
      <c r="AW407" s="106"/>
      <c r="AX407" s="106"/>
      <c r="AY407" s="106"/>
      <c r="AZ407" s="106"/>
      <c r="BA407" s="106"/>
    </row>
    <row r="408" customFormat="false" ht="12.8" hidden="false" customHeight="false" outlineLevel="0" collapsed="false">
      <c r="K408" s="106"/>
      <c r="W408" s="106"/>
      <c r="X408" s="103"/>
      <c r="Y408" s="106"/>
      <c r="Z408" s="106"/>
      <c r="AA408" s="106"/>
      <c r="AB408" s="106"/>
      <c r="AC408" s="106"/>
      <c r="AD408" s="106"/>
      <c r="AE408" s="106"/>
      <c r="AF408" s="106"/>
      <c r="AG408" s="106"/>
      <c r="AH408" s="106"/>
      <c r="AI408" s="106"/>
      <c r="AJ408" s="106"/>
      <c r="AK408" s="106"/>
      <c r="AL408" s="106"/>
      <c r="AM408" s="106"/>
      <c r="AN408" s="106"/>
      <c r="AO408" s="106"/>
      <c r="AP408" s="106"/>
      <c r="AQ408" s="106"/>
      <c r="AR408" s="106"/>
      <c r="AS408" s="106"/>
      <c r="AT408" s="106"/>
      <c r="AU408" s="106"/>
      <c r="AV408" s="106"/>
      <c r="AW408" s="106"/>
      <c r="AX408" s="106"/>
      <c r="AY408" s="106"/>
      <c r="AZ408" s="106"/>
      <c r="BA408" s="106"/>
    </row>
    <row r="409" customFormat="false" ht="12.8" hidden="false" customHeight="false" outlineLevel="0" collapsed="false">
      <c r="K409" s="106"/>
      <c r="W409" s="106"/>
      <c r="X409" s="103"/>
      <c r="Y409" s="106"/>
      <c r="Z409" s="106"/>
      <c r="AA409" s="106"/>
      <c r="AB409" s="106"/>
      <c r="AC409" s="106"/>
      <c r="AD409" s="106"/>
      <c r="AE409" s="106"/>
      <c r="AF409" s="106"/>
      <c r="AG409" s="106"/>
      <c r="AH409" s="106"/>
      <c r="AI409" s="106"/>
      <c r="AJ409" s="106"/>
      <c r="AK409" s="106"/>
      <c r="AL409" s="106"/>
      <c r="AM409" s="106"/>
      <c r="AN409" s="106"/>
      <c r="AO409" s="106"/>
      <c r="AP409" s="106"/>
      <c r="AQ409" s="106"/>
      <c r="AR409" s="106"/>
      <c r="AS409" s="106"/>
      <c r="AT409" s="106"/>
      <c r="AU409" s="106"/>
      <c r="AV409" s="106"/>
      <c r="AW409" s="106"/>
      <c r="AX409" s="106"/>
      <c r="AY409" s="106"/>
      <c r="AZ409" s="106"/>
      <c r="BA409" s="106"/>
    </row>
    <row r="410" customFormat="false" ht="12.8" hidden="false" customHeight="false" outlineLevel="0" collapsed="false">
      <c r="K410" s="106"/>
      <c r="W410" s="106"/>
      <c r="X410" s="103"/>
      <c r="Y410" s="106"/>
      <c r="Z410" s="106"/>
      <c r="AA410" s="106"/>
      <c r="AB410" s="106"/>
      <c r="AC410" s="106"/>
      <c r="AD410" s="106"/>
      <c r="AE410" s="106"/>
      <c r="AF410" s="106"/>
      <c r="AG410" s="106"/>
      <c r="AH410" s="106"/>
      <c r="AI410" s="106"/>
      <c r="AJ410" s="106"/>
      <c r="AK410" s="106"/>
      <c r="AL410" s="106"/>
      <c r="AM410" s="106"/>
      <c r="AN410" s="106"/>
      <c r="AO410" s="106"/>
      <c r="AP410" s="106"/>
      <c r="AQ410" s="106"/>
      <c r="AR410" s="106"/>
      <c r="AS410" s="106"/>
      <c r="AT410" s="106"/>
      <c r="AU410" s="106"/>
      <c r="AV410" s="106"/>
      <c r="AW410" s="106"/>
      <c r="AX410" s="106"/>
      <c r="AY410" s="106"/>
      <c r="AZ410" s="106"/>
      <c r="BA410" s="106"/>
    </row>
    <row r="411" customFormat="false" ht="12.8" hidden="false" customHeight="false" outlineLevel="0" collapsed="false">
      <c r="K411" s="106"/>
      <c r="W411" s="106"/>
      <c r="X411" s="103"/>
      <c r="Y411" s="106"/>
      <c r="Z411" s="106"/>
      <c r="AA411" s="106"/>
      <c r="AB411" s="106"/>
      <c r="AC411" s="106"/>
      <c r="AD411" s="106"/>
      <c r="AE411" s="106"/>
      <c r="AF411" s="106"/>
      <c r="AG411" s="106"/>
      <c r="AH411" s="106"/>
      <c r="AI411" s="106"/>
      <c r="AJ411" s="106"/>
      <c r="AK411" s="106"/>
      <c r="AL411" s="106"/>
      <c r="AM411" s="106"/>
      <c r="AN411" s="106"/>
      <c r="AO411" s="106"/>
      <c r="AP411" s="106"/>
      <c r="AQ411" s="106"/>
      <c r="AR411" s="106"/>
      <c r="AS411" s="106"/>
      <c r="AT411" s="106"/>
      <c r="AU411" s="106"/>
      <c r="AV411" s="106"/>
      <c r="AW411" s="106"/>
      <c r="AX411" s="106"/>
      <c r="AY411" s="106"/>
      <c r="AZ411" s="106"/>
      <c r="BA411" s="106"/>
    </row>
    <row r="412" customFormat="false" ht="12.8" hidden="false" customHeight="false" outlineLevel="0" collapsed="false">
      <c r="K412" s="106"/>
      <c r="W412" s="106"/>
      <c r="X412" s="103"/>
      <c r="Y412" s="106"/>
      <c r="Z412" s="106"/>
      <c r="AA412" s="106"/>
      <c r="AB412" s="106"/>
      <c r="AC412" s="106"/>
      <c r="AD412" s="106"/>
      <c r="AE412" s="106"/>
      <c r="AF412" s="106"/>
      <c r="AG412" s="106"/>
      <c r="AH412" s="106"/>
      <c r="AI412" s="106"/>
      <c r="AJ412" s="106"/>
      <c r="AK412" s="106"/>
      <c r="AL412" s="106"/>
      <c r="AM412" s="106"/>
      <c r="AN412" s="106"/>
      <c r="AO412" s="106"/>
      <c r="AP412" s="106"/>
      <c r="AQ412" s="106"/>
      <c r="AR412" s="106"/>
      <c r="AS412" s="106"/>
      <c r="AT412" s="106"/>
      <c r="AU412" s="106"/>
      <c r="AV412" s="106"/>
      <c r="AW412" s="106"/>
      <c r="AX412" s="106"/>
      <c r="AY412" s="106"/>
      <c r="AZ412" s="106"/>
      <c r="BA412" s="106"/>
    </row>
    <row r="413" customFormat="false" ht="12.8" hidden="false" customHeight="false" outlineLevel="0" collapsed="false">
      <c r="K413" s="106"/>
      <c r="W413" s="106"/>
      <c r="X413" s="103"/>
      <c r="Y413" s="106"/>
      <c r="Z413" s="106"/>
      <c r="AA413" s="106"/>
      <c r="AB413" s="106"/>
      <c r="AC413" s="106"/>
      <c r="AD413" s="106"/>
      <c r="AE413" s="106"/>
      <c r="AF413" s="106"/>
      <c r="AG413" s="106"/>
      <c r="AH413" s="106"/>
      <c r="AI413" s="106"/>
      <c r="AJ413" s="106"/>
      <c r="AK413" s="106"/>
      <c r="AL413" s="106"/>
      <c r="AM413" s="106"/>
      <c r="AN413" s="106"/>
      <c r="AO413" s="106"/>
      <c r="AP413" s="106"/>
      <c r="AQ413" s="106"/>
      <c r="AR413" s="106"/>
      <c r="AS413" s="106"/>
      <c r="AT413" s="106"/>
      <c r="AU413" s="106"/>
      <c r="AV413" s="106"/>
      <c r="AW413" s="106"/>
      <c r="AX413" s="106"/>
      <c r="AY413" s="106"/>
      <c r="AZ413" s="106"/>
      <c r="BA413" s="106"/>
    </row>
    <row r="414" customFormat="false" ht="12.8" hidden="false" customHeight="false" outlineLevel="0" collapsed="false">
      <c r="K414" s="106"/>
      <c r="W414" s="106"/>
      <c r="X414" s="103"/>
      <c r="Y414" s="106"/>
      <c r="Z414" s="106"/>
      <c r="AA414" s="106"/>
      <c r="AB414" s="106"/>
      <c r="AC414" s="106"/>
      <c r="AD414" s="106"/>
      <c r="AE414" s="106"/>
      <c r="AF414" s="106"/>
      <c r="AG414" s="106"/>
      <c r="AH414" s="106"/>
      <c r="AI414" s="106"/>
      <c r="AJ414" s="106"/>
      <c r="AK414" s="106"/>
      <c r="AL414" s="106"/>
      <c r="AM414" s="106"/>
      <c r="AN414" s="106"/>
      <c r="AO414" s="106"/>
      <c r="AP414" s="106"/>
      <c r="AQ414" s="106"/>
      <c r="AR414" s="106"/>
      <c r="AS414" s="106"/>
      <c r="AT414" s="106"/>
      <c r="AU414" s="106"/>
      <c r="AV414" s="106"/>
      <c r="AW414" s="106"/>
      <c r="AX414" s="106"/>
      <c r="AY414" s="106"/>
      <c r="AZ414" s="106"/>
      <c r="BA414" s="106"/>
    </row>
    <row r="415" customFormat="false" ht="12.8" hidden="false" customHeight="false" outlineLevel="0" collapsed="false">
      <c r="K415" s="106"/>
      <c r="W415" s="106"/>
      <c r="X415" s="103"/>
      <c r="Y415" s="106"/>
      <c r="Z415" s="106"/>
      <c r="AA415" s="106"/>
      <c r="AB415" s="106"/>
      <c r="AC415" s="106"/>
      <c r="AD415" s="106"/>
      <c r="AE415" s="106"/>
      <c r="AF415" s="106"/>
      <c r="AG415" s="106"/>
      <c r="AH415" s="106"/>
      <c r="AI415" s="106"/>
      <c r="AJ415" s="106"/>
      <c r="AK415" s="106"/>
      <c r="AL415" s="106"/>
      <c r="AM415" s="106"/>
      <c r="AN415" s="106"/>
      <c r="AO415" s="106"/>
      <c r="AP415" s="106"/>
      <c r="AQ415" s="106"/>
      <c r="AR415" s="106"/>
      <c r="AS415" s="106"/>
      <c r="AT415" s="106"/>
      <c r="AU415" s="106"/>
      <c r="AV415" s="106"/>
      <c r="AW415" s="106"/>
      <c r="AX415" s="106"/>
      <c r="AY415" s="106"/>
      <c r="AZ415" s="106"/>
      <c r="BA415" s="106"/>
    </row>
    <row r="416" customFormat="false" ht="12.8" hidden="false" customHeight="false" outlineLevel="0" collapsed="false">
      <c r="K416" s="106"/>
      <c r="W416" s="106"/>
      <c r="X416" s="103"/>
      <c r="Y416" s="106"/>
      <c r="Z416" s="106"/>
      <c r="AA416" s="106"/>
      <c r="AB416" s="106"/>
      <c r="AC416" s="106"/>
      <c r="AD416" s="106"/>
      <c r="AE416" s="106"/>
      <c r="AF416" s="106"/>
      <c r="AG416" s="106"/>
      <c r="AH416" s="106"/>
      <c r="AI416" s="106"/>
      <c r="AJ416" s="106"/>
      <c r="AK416" s="106"/>
      <c r="AL416" s="106"/>
      <c r="AM416" s="106"/>
      <c r="AN416" s="106"/>
      <c r="AO416" s="106"/>
      <c r="AP416" s="106"/>
      <c r="AQ416" s="106"/>
      <c r="AR416" s="106"/>
      <c r="AS416" s="106"/>
      <c r="AT416" s="106"/>
      <c r="AU416" s="106"/>
      <c r="AV416" s="106"/>
      <c r="AW416" s="106"/>
      <c r="AX416" s="106"/>
      <c r="AY416" s="106"/>
      <c r="AZ416" s="106"/>
      <c r="BA416" s="106"/>
    </row>
    <row r="417" customFormat="false" ht="12.8" hidden="false" customHeight="false" outlineLevel="0" collapsed="false">
      <c r="K417" s="106"/>
      <c r="W417" s="106"/>
      <c r="X417" s="103"/>
      <c r="Y417" s="106"/>
      <c r="Z417" s="106"/>
      <c r="AA417" s="106"/>
      <c r="AB417" s="106"/>
      <c r="AC417" s="106"/>
      <c r="AD417" s="106"/>
      <c r="AE417" s="106"/>
      <c r="AF417" s="106"/>
      <c r="AG417" s="106"/>
      <c r="AH417" s="106"/>
      <c r="AI417" s="106"/>
      <c r="AJ417" s="106"/>
      <c r="AK417" s="106"/>
      <c r="AL417" s="106"/>
      <c r="AM417" s="106"/>
      <c r="AN417" s="106"/>
      <c r="AO417" s="106"/>
      <c r="AP417" s="106"/>
      <c r="AQ417" s="106"/>
      <c r="AR417" s="106"/>
      <c r="AS417" s="106"/>
      <c r="AT417" s="106"/>
      <c r="AU417" s="106"/>
      <c r="AV417" s="106"/>
      <c r="AW417" s="106"/>
      <c r="AX417" s="106"/>
      <c r="AY417" s="106"/>
      <c r="AZ417" s="106"/>
      <c r="BA417" s="106"/>
    </row>
    <row r="418" customFormat="false" ht="12.8" hidden="false" customHeight="false" outlineLevel="0" collapsed="false">
      <c r="K418" s="106"/>
      <c r="W418" s="106"/>
      <c r="X418" s="103"/>
      <c r="Y418" s="106"/>
      <c r="Z418" s="106"/>
      <c r="AA418" s="106"/>
      <c r="AB418" s="106"/>
      <c r="AC418" s="106"/>
      <c r="AD418" s="106"/>
      <c r="AE418" s="106"/>
      <c r="AF418" s="106"/>
      <c r="AG418" s="106"/>
      <c r="AH418" s="106"/>
      <c r="AI418" s="106"/>
      <c r="AJ418" s="106"/>
      <c r="AK418" s="106"/>
      <c r="AL418" s="106"/>
      <c r="AM418" s="106"/>
      <c r="AN418" s="106"/>
      <c r="AO418" s="106"/>
      <c r="AP418" s="106"/>
      <c r="AQ418" s="106"/>
      <c r="AR418" s="106"/>
      <c r="AS418" s="106"/>
      <c r="AT418" s="106"/>
      <c r="AU418" s="106"/>
      <c r="AV418" s="106"/>
      <c r="AW418" s="106"/>
      <c r="AX418" s="106"/>
      <c r="AY418" s="106"/>
      <c r="AZ418" s="106"/>
      <c r="BA418" s="106"/>
    </row>
    <row r="419" customFormat="false" ht="12.8" hidden="false" customHeight="false" outlineLevel="0" collapsed="false">
      <c r="K419" s="106"/>
      <c r="W419" s="106"/>
      <c r="X419" s="103"/>
      <c r="Y419" s="106"/>
      <c r="Z419" s="106"/>
      <c r="AA419" s="106"/>
      <c r="AB419" s="106"/>
      <c r="AC419" s="106"/>
      <c r="AD419" s="106"/>
      <c r="AE419" s="106"/>
      <c r="AF419" s="106"/>
      <c r="AG419" s="106"/>
      <c r="AH419" s="106"/>
      <c r="AI419" s="106"/>
      <c r="AJ419" s="106"/>
      <c r="AK419" s="106"/>
      <c r="AL419" s="106"/>
      <c r="AM419" s="106"/>
      <c r="AN419" s="106"/>
      <c r="AO419" s="106"/>
      <c r="AP419" s="106"/>
      <c r="AQ419" s="106"/>
      <c r="AR419" s="106"/>
      <c r="AS419" s="106"/>
      <c r="AT419" s="106"/>
      <c r="AU419" s="106"/>
      <c r="AV419" s="106"/>
      <c r="AW419" s="106"/>
      <c r="AX419" s="106"/>
      <c r="AY419" s="106"/>
      <c r="AZ419" s="106"/>
      <c r="BA419" s="106"/>
    </row>
    <row r="420" customFormat="false" ht="12.8" hidden="false" customHeight="false" outlineLevel="0" collapsed="false">
      <c r="K420" s="106"/>
      <c r="W420" s="106"/>
      <c r="X420" s="103"/>
      <c r="Y420" s="106"/>
      <c r="Z420" s="106"/>
      <c r="AA420" s="106"/>
      <c r="AB420" s="106"/>
      <c r="AC420" s="106"/>
      <c r="AD420" s="106"/>
      <c r="AE420" s="106"/>
      <c r="AF420" s="106"/>
      <c r="AG420" s="106"/>
      <c r="AH420" s="106"/>
      <c r="AI420" s="106"/>
      <c r="AJ420" s="106"/>
      <c r="AK420" s="106"/>
      <c r="AL420" s="106"/>
      <c r="AM420" s="106"/>
      <c r="AN420" s="106"/>
      <c r="AO420" s="106"/>
      <c r="AP420" s="106"/>
      <c r="AQ420" s="106"/>
      <c r="AR420" s="106"/>
      <c r="AS420" s="106"/>
      <c r="AT420" s="106"/>
      <c r="AU420" s="106"/>
      <c r="AV420" s="106"/>
      <c r="AW420" s="106"/>
      <c r="AX420" s="106"/>
      <c r="AY420" s="106"/>
      <c r="AZ420" s="106"/>
      <c r="BA420" s="106"/>
    </row>
    <row r="421" customFormat="false" ht="12.8" hidden="false" customHeight="false" outlineLevel="0" collapsed="false">
      <c r="K421" s="106"/>
      <c r="W421" s="106"/>
      <c r="X421" s="103"/>
      <c r="Y421" s="106"/>
      <c r="Z421" s="106"/>
      <c r="AA421" s="106"/>
      <c r="AB421" s="106"/>
      <c r="AC421" s="106"/>
      <c r="AD421" s="106"/>
      <c r="AE421" s="106"/>
      <c r="AF421" s="106"/>
      <c r="AG421" s="106"/>
      <c r="AH421" s="106"/>
      <c r="AI421" s="106"/>
      <c r="AJ421" s="106"/>
      <c r="AK421" s="106"/>
      <c r="AL421" s="106"/>
      <c r="AM421" s="106"/>
      <c r="AN421" s="106"/>
      <c r="AO421" s="106"/>
      <c r="AP421" s="106"/>
      <c r="AQ421" s="106"/>
      <c r="AR421" s="106"/>
      <c r="AS421" s="106"/>
      <c r="AT421" s="106"/>
      <c r="AU421" s="106"/>
      <c r="AV421" s="106"/>
      <c r="AW421" s="106"/>
      <c r="AX421" s="106"/>
      <c r="AY421" s="106"/>
      <c r="AZ421" s="106"/>
      <c r="BA421" s="106"/>
    </row>
    <row r="422" customFormat="false" ht="12.8" hidden="false" customHeight="false" outlineLevel="0" collapsed="false">
      <c r="K422" s="106"/>
      <c r="W422" s="106"/>
      <c r="X422" s="103"/>
      <c r="Y422" s="106"/>
      <c r="Z422" s="106"/>
      <c r="AA422" s="106"/>
      <c r="AB422" s="106"/>
      <c r="AC422" s="106"/>
      <c r="AD422" s="106"/>
      <c r="AE422" s="106"/>
      <c r="AF422" s="106"/>
      <c r="AG422" s="106"/>
      <c r="AH422" s="106"/>
      <c r="AI422" s="106"/>
      <c r="AJ422" s="106"/>
      <c r="AK422" s="106"/>
      <c r="AL422" s="106"/>
      <c r="AM422" s="106"/>
      <c r="AN422" s="106"/>
      <c r="AO422" s="106"/>
      <c r="AP422" s="106"/>
      <c r="AQ422" s="106"/>
      <c r="AR422" s="106"/>
      <c r="AS422" s="106"/>
      <c r="AT422" s="106"/>
      <c r="AU422" s="106"/>
      <c r="AV422" s="106"/>
      <c r="AW422" s="106"/>
      <c r="AX422" s="106"/>
      <c r="AY422" s="106"/>
      <c r="AZ422" s="106"/>
      <c r="BA422" s="106"/>
    </row>
    <row r="423" customFormat="false" ht="12.8" hidden="false" customHeight="false" outlineLevel="0" collapsed="false">
      <c r="K423" s="106"/>
      <c r="W423" s="106"/>
      <c r="X423" s="103"/>
      <c r="Y423" s="106"/>
      <c r="Z423" s="106"/>
      <c r="AA423" s="106"/>
      <c r="AB423" s="106"/>
      <c r="AC423" s="106"/>
      <c r="AD423" s="106"/>
      <c r="AE423" s="106"/>
      <c r="AF423" s="106"/>
      <c r="AG423" s="106"/>
      <c r="AH423" s="106"/>
      <c r="AI423" s="106"/>
      <c r="AJ423" s="106"/>
      <c r="AK423" s="106"/>
      <c r="AL423" s="106"/>
      <c r="AM423" s="106"/>
      <c r="AN423" s="106"/>
      <c r="AO423" s="106"/>
      <c r="AP423" s="106"/>
      <c r="AQ423" s="106"/>
      <c r="AR423" s="106"/>
      <c r="AS423" s="106"/>
      <c r="AT423" s="106"/>
      <c r="AU423" s="106"/>
      <c r="AV423" s="106"/>
      <c r="AW423" s="106"/>
      <c r="AX423" s="106"/>
      <c r="AY423" s="106"/>
      <c r="AZ423" s="106"/>
      <c r="BA423" s="106"/>
    </row>
    <row r="424" customFormat="false" ht="12.8" hidden="false" customHeight="false" outlineLevel="0" collapsed="false">
      <c r="K424" s="106"/>
      <c r="W424" s="106"/>
      <c r="X424" s="103"/>
      <c r="Y424" s="106"/>
      <c r="Z424" s="106"/>
      <c r="AA424" s="106"/>
      <c r="AB424" s="106"/>
      <c r="AC424" s="106"/>
      <c r="AD424" s="106"/>
      <c r="AE424" s="106"/>
      <c r="AF424" s="106"/>
      <c r="AG424" s="106"/>
      <c r="AH424" s="106"/>
      <c r="AI424" s="106"/>
      <c r="AJ424" s="106"/>
      <c r="AK424" s="106"/>
      <c r="AL424" s="106"/>
      <c r="AM424" s="106"/>
      <c r="AN424" s="106"/>
      <c r="AO424" s="106"/>
      <c r="AP424" s="106"/>
      <c r="AQ424" s="106"/>
      <c r="AR424" s="106"/>
      <c r="AS424" s="106"/>
      <c r="AT424" s="106"/>
      <c r="AU424" s="106"/>
      <c r="AV424" s="106"/>
      <c r="AW424" s="106"/>
      <c r="AX424" s="106"/>
      <c r="AY424" s="106"/>
      <c r="AZ424" s="106"/>
      <c r="BA424" s="106"/>
    </row>
    <row r="425" customFormat="false" ht="12.8" hidden="false" customHeight="false" outlineLevel="0" collapsed="false">
      <c r="K425" s="106"/>
      <c r="W425" s="106"/>
      <c r="X425" s="103"/>
      <c r="Y425" s="106"/>
      <c r="Z425" s="106"/>
      <c r="AA425" s="106"/>
      <c r="AB425" s="106"/>
      <c r="AC425" s="106"/>
      <c r="AD425" s="106"/>
      <c r="AE425" s="106"/>
      <c r="AF425" s="106"/>
      <c r="AG425" s="106"/>
      <c r="AH425" s="106"/>
      <c r="AI425" s="106"/>
      <c r="AJ425" s="106"/>
      <c r="AK425" s="106"/>
      <c r="AL425" s="106"/>
      <c r="AM425" s="106"/>
      <c r="AN425" s="106"/>
      <c r="AO425" s="106"/>
      <c r="AP425" s="106"/>
      <c r="AQ425" s="106"/>
      <c r="AR425" s="106"/>
      <c r="AS425" s="106"/>
      <c r="AT425" s="106"/>
      <c r="AU425" s="106"/>
      <c r="AV425" s="106"/>
      <c r="AW425" s="106"/>
      <c r="AX425" s="106"/>
      <c r="AY425" s="106"/>
      <c r="AZ425" s="106"/>
      <c r="BA425" s="106"/>
    </row>
    <row r="426" customFormat="false" ht="12.8" hidden="false" customHeight="false" outlineLevel="0" collapsed="false">
      <c r="K426" s="106"/>
      <c r="W426" s="106"/>
      <c r="X426" s="103"/>
      <c r="Y426" s="106"/>
      <c r="Z426" s="106"/>
      <c r="AA426" s="106"/>
      <c r="AB426" s="106"/>
      <c r="AC426" s="106"/>
      <c r="AD426" s="106"/>
      <c r="AE426" s="106"/>
      <c r="AF426" s="106"/>
      <c r="AG426" s="106"/>
      <c r="AH426" s="106"/>
      <c r="AI426" s="106"/>
      <c r="AJ426" s="106"/>
      <c r="AK426" s="106"/>
      <c r="AL426" s="106"/>
      <c r="AM426" s="106"/>
      <c r="AN426" s="106"/>
      <c r="AO426" s="106"/>
      <c r="AP426" s="106"/>
      <c r="AQ426" s="106"/>
      <c r="AR426" s="106"/>
      <c r="AS426" s="106"/>
      <c r="AT426" s="106"/>
      <c r="AU426" s="106"/>
      <c r="AV426" s="106"/>
      <c r="AW426" s="106"/>
      <c r="AX426" s="106"/>
      <c r="AY426" s="106"/>
      <c r="AZ426" s="106"/>
      <c r="BA426" s="106"/>
    </row>
    <row r="427" customFormat="false" ht="12.8" hidden="false" customHeight="false" outlineLevel="0" collapsed="false">
      <c r="K427" s="106"/>
      <c r="W427" s="106"/>
      <c r="X427" s="103"/>
      <c r="Y427" s="106"/>
      <c r="Z427" s="106"/>
      <c r="AA427" s="106"/>
      <c r="AB427" s="106"/>
      <c r="AC427" s="106"/>
      <c r="AD427" s="106"/>
      <c r="AE427" s="106"/>
      <c r="AF427" s="106"/>
      <c r="AG427" s="106"/>
      <c r="AH427" s="106"/>
      <c r="AI427" s="106"/>
      <c r="AJ427" s="106"/>
      <c r="AK427" s="106"/>
      <c r="AL427" s="106"/>
      <c r="AM427" s="106"/>
      <c r="AN427" s="106"/>
      <c r="AO427" s="106"/>
      <c r="AP427" s="106"/>
      <c r="AQ427" s="106"/>
      <c r="AR427" s="106"/>
      <c r="AS427" s="106"/>
      <c r="AT427" s="106"/>
      <c r="AU427" s="106"/>
      <c r="AV427" s="106"/>
      <c r="AW427" s="106"/>
      <c r="AX427" s="106"/>
      <c r="AY427" s="106"/>
      <c r="AZ427" s="106"/>
      <c r="BA427" s="106"/>
    </row>
    <row r="428" customFormat="false" ht="12.8" hidden="false" customHeight="false" outlineLevel="0" collapsed="false">
      <c r="K428" s="106"/>
      <c r="W428" s="106"/>
      <c r="X428" s="103"/>
      <c r="Y428" s="106"/>
      <c r="Z428" s="106"/>
      <c r="AA428" s="106"/>
      <c r="AB428" s="106"/>
      <c r="AC428" s="106"/>
      <c r="AD428" s="106"/>
      <c r="AE428" s="106"/>
      <c r="AF428" s="106"/>
      <c r="AG428" s="106"/>
      <c r="AH428" s="106"/>
      <c r="AI428" s="106"/>
      <c r="AJ428" s="106"/>
      <c r="AK428" s="106"/>
      <c r="AL428" s="106"/>
      <c r="AM428" s="106"/>
      <c r="AN428" s="106"/>
      <c r="AO428" s="106"/>
      <c r="AP428" s="106"/>
      <c r="AQ428" s="106"/>
      <c r="AR428" s="106"/>
      <c r="AS428" s="106"/>
      <c r="AT428" s="106"/>
      <c r="AU428" s="106"/>
      <c r="AV428" s="106"/>
      <c r="AW428" s="106"/>
      <c r="AX428" s="106"/>
      <c r="AY428" s="106"/>
      <c r="AZ428" s="106"/>
      <c r="BA428" s="106"/>
    </row>
    <row r="429" customFormat="false" ht="12.8" hidden="false" customHeight="false" outlineLevel="0" collapsed="false">
      <c r="K429" s="106"/>
      <c r="W429" s="106"/>
      <c r="X429" s="103"/>
      <c r="Y429" s="106"/>
      <c r="Z429" s="106"/>
      <c r="AA429" s="106"/>
      <c r="AB429" s="106"/>
      <c r="AC429" s="106"/>
      <c r="AD429" s="106"/>
      <c r="AE429" s="106"/>
      <c r="AF429" s="106"/>
      <c r="AG429" s="106"/>
      <c r="AH429" s="106"/>
      <c r="AI429" s="106"/>
      <c r="AJ429" s="106"/>
      <c r="AK429" s="106"/>
      <c r="AL429" s="106"/>
      <c r="AM429" s="106"/>
      <c r="AN429" s="106"/>
      <c r="AO429" s="106"/>
      <c r="AP429" s="106"/>
      <c r="AQ429" s="106"/>
      <c r="AR429" s="106"/>
      <c r="AS429" s="106"/>
      <c r="AT429" s="106"/>
      <c r="AU429" s="106"/>
      <c r="AV429" s="106"/>
      <c r="AW429" s="106"/>
      <c r="AX429" s="106"/>
      <c r="AY429" s="106"/>
      <c r="AZ429" s="106"/>
      <c r="BA429" s="106"/>
    </row>
    <row r="430" customFormat="false" ht="12.8" hidden="false" customHeight="false" outlineLevel="0" collapsed="false">
      <c r="K430" s="106"/>
      <c r="W430" s="106"/>
      <c r="X430" s="103"/>
      <c r="Y430" s="106"/>
      <c r="Z430" s="106"/>
      <c r="AA430" s="106"/>
      <c r="AB430" s="106"/>
      <c r="AC430" s="106"/>
      <c r="AD430" s="106"/>
      <c r="AE430" s="106"/>
      <c r="AF430" s="106"/>
      <c r="AG430" s="106"/>
      <c r="AH430" s="106"/>
      <c r="AI430" s="106"/>
      <c r="AJ430" s="106"/>
      <c r="AK430" s="106"/>
      <c r="AL430" s="106"/>
      <c r="AM430" s="106"/>
      <c r="AN430" s="106"/>
      <c r="AO430" s="106"/>
      <c r="AP430" s="106"/>
      <c r="AQ430" s="106"/>
      <c r="AR430" s="106"/>
      <c r="AS430" s="106"/>
      <c r="AT430" s="106"/>
      <c r="AU430" s="106"/>
      <c r="AV430" s="106"/>
      <c r="AW430" s="106"/>
      <c r="AX430" s="106"/>
      <c r="AY430" s="106"/>
      <c r="AZ430" s="106"/>
      <c r="BA430" s="106"/>
    </row>
    <row r="431" customFormat="false" ht="12.8" hidden="false" customHeight="false" outlineLevel="0" collapsed="false">
      <c r="K431" s="106"/>
      <c r="W431" s="106"/>
      <c r="X431" s="103"/>
      <c r="Y431" s="106"/>
      <c r="Z431" s="106"/>
      <c r="AA431" s="106"/>
      <c r="AB431" s="106"/>
      <c r="AC431" s="106"/>
      <c r="AD431" s="106"/>
      <c r="AE431" s="106"/>
      <c r="AF431" s="106"/>
      <c r="AG431" s="106"/>
      <c r="AH431" s="106"/>
      <c r="AI431" s="106"/>
      <c r="AJ431" s="106"/>
      <c r="AK431" s="106"/>
      <c r="AL431" s="106"/>
      <c r="AM431" s="106"/>
      <c r="AN431" s="106"/>
      <c r="AO431" s="106"/>
      <c r="AP431" s="106"/>
      <c r="AQ431" s="106"/>
      <c r="AR431" s="106"/>
      <c r="AS431" s="106"/>
      <c r="AT431" s="106"/>
      <c r="AU431" s="106"/>
      <c r="AV431" s="106"/>
      <c r="AW431" s="106"/>
      <c r="AX431" s="106"/>
      <c r="AY431" s="106"/>
      <c r="AZ431" s="106"/>
      <c r="BA431" s="106"/>
    </row>
    <row r="432" customFormat="false" ht="12.8" hidden="false" customHeight="false" outlineLevel="0" collapsed="false">
      <c r="K432" s="106"/>
      <c r="W432" s="106"/>
      <c r="X432" s="103"/>
      <c r="Y432" s="106"/>
      <c r="Z432" s="106"/>
      <c r="AA432" s="106"/>
      <c r="AB432" s="106"/>
      <c r="AC432" s="106"/>
      <c r="AD432" s="106"/>
      <c r="AE432" s="106"/>
      <c r="AF432" s="106"/>
      <c r="AG432" s="106"/>
      <c r="AH432" s="106"/>
      <c r="AI432" s="106"/>
      <c r="AJ432" s="106"/>
      <c r="AK432" s="106"/>
      <c r="AL432" s="106"/>
      <c r="AM432" s="106"/>
      <c r="AN432" s="106"/>
      <c r="AO432" s="106"/>
      <c r="AP432" s="106"/>
      <c r="AQ432" s="106"/>
      <c r="AR432" s="106"/>
      <c r="AS432" s="106"/>
      <c r="AT432" s="106"/>
      <c r="AU432" s="106"/>
      <c r="AV432" s="106"/>
      <c r="AW432" s="106"/>
      <c r="AX432" s="106"/>
      <c r="AY432" s="106"/>
      <c r="AZ432" s="106"/>
      <c r="BA432" s="106"/>
    </row>
    <row r="433" customFormat="false" ht="12.8" hidden="false" customHeight="false" outlineLevel="0" collapsed="false">
      <c r="K433" s="106"/>
      <c r="W433" s="106"/>
      <c r="X433" s="103"/>
      <c r="Y433" s="106"/>
      <c r="Z433" s="106"/>
      <c r="AA433" s="106"/>
      <c r="AB433" s="106"/>
      <c r="AC433" s="106"/>
      <c r="AD433" s="106"/>
      <c r="AE433" s="106"/>
      <c r="AF433" s="106"/>
      <c r="AG433" s="106"/>
      <c r="AH433" s="106"/>
      <c r="AI433" s="106"/>
      <c r="AJ433" s="106"/>
      <c r="AK433" s="106"/>
      <c r="AL433" s="106"/>
      <c r="AM433" s="106"/>
      <c r="AN433" s="106"/>
      <c r="AO433" s="106"/>
      <c r="AP433" s="106"/>
      <c r="AQ433" s="106"/>
      <c r="AR433" s="106"/>
      <c r="AS433" s="106"/>
      <c r="AT433" s="106"/>
      <c r="AU433" s="106"/>
      <c r="AV433" s="106"/>
      <c r="AW433" s="106"/>
      <c r="AX433" s="106"/>
      <c r="AY433" s="106"/>
      <c r="AZ433" s="106"/>
      <c r="BA433" s="106"/>
    </row>
    <row r="434" customFormat="false" ht="12.8" hidden="false" customHeight="false" outlineLevel="0" collapsed="false">
      <c r="K434" s="106"/>
      <c r="W434" s="106"/>
      <c r="X434" s="103"/>
      <c r="Y434" s="106"/>
      <c r="Z434" s="106"/>
      <c r="AA434" s="106"/>
      <c r="AB434" s="106"/>
      <c r="AC434" s="106"/>
      <c r="AD434" s="106"/>
      <c r="AE434" s="106"/>
      <c r="AF434" s="106"/>
      <c r="AG434" s="106"/>
      <c r="AH434" s="106"/>
      <c r="AI434" s="106"/>
      <c r="AJ434" s="106"/>
      <c r="AK434" s="106"/>
      <c r="AL434" s="106"/>
      <c r="AM434" s="106"/>
      <c r="AN434" s="106"/>
      <c r="AO434" s="106"/>
      <c r="AP434" s="106"/>
      <c r="AQ434" s="106"/>
      <c r="AR434" s="106"/>
      <c r="AS434" s="106"/>
      <c r="AT434" s="106"/>
      <c r="AU434" s="106"/>
      <c r="AV434" s="106"/>
      <c r="AW434" s="106"/>
      <c r="AX434" s="106"/>
      <c r="AY434" s="106"/>
      <c r="AZ434" s="106"/>
      <c r="BA434" s="106"/>
    </row>
    <row r="435" customFormat="false" ht="12.8" hidden="false" customHeight="false" outlineLevel="0" collapsed="false">
      <c r="K435" s="106"/>
      <c r="W435" s="106"/>
      <c r="X435" s="103"/>
      <c r="Y435" s="106"/>
      <c r="Z435" s="106"/>
      <c r="AA435" s="106"/>
      <c r="AB435" s="106"/>
      <c r="AC435" s="106"/>
      <c r="AD435" s="106"/>
      <c r="AE435" s="106"/>
      <c r="AF435" s="106"/>
      <c r="AG435" s="106"/>
      <c r="AH435" s="106"/>
      <c r="AI435" s="106"/>
      <c r="AJ435" s="106"/>
      <c r="AK435" s="106"/>
      <c r="AL435" s="106"/>
      <c r="AM435" s="106"/>
      <c r="AN435" s="106"/>
      <c r="AO435" s="106"/>
      <c r="AP435" s="106"/>
      <c r="AQ435" s="106"/>
      <c r="AR435" s="106"/>
      <c r="AS435" s="106"/>
      <c r="AT435" s="106"/>
      <c r="AU435" s="106"/>
      <c r="AV435" s="106"/>
      <c r="AW435" s="106"/>
      <c r="AX435" s="106"/>
      <c r="AY435" s="106"/>
      <c r="AZ435" s="106"/>
      <c r="BA435" s="106"/>
    </row>
    <row r="436" customFormat="false" ht="12.8" hidden="false" customHeight="false" outlineLevel="0" collapsed="false">
      <c r="K436" s="106"/>
      <c r="W436" s="106"/>
      <c r="X436" s="103"/>
      <c r="Y436" s="106"/>
      <c r="Z436" s="106"/>
      <c r="AA436" s="106"/>
      <c r="AB436" s="106"/>
      <c r="AC436" s="106"/>
      <c r="AD436" s="106"/>
      <c r="AE436" s="106"/>
      <c r="AF436" s="106"/>
      <c r="AG436" s="106"/>
      <c r="AH436" s="106"/>
      <c r="AI436" s="106"/>
      <c r="AJ436" s="106"/>
      <c r="AK436" s="106"/>
      <c r="AL436" s="106"/>
      <c r="AM436" s="106"/>
      <c r="AN436" s="106"/>
      <c r="AO436" s="106"/>
      <c r="AP436" s="106"/>
      <c r="AQ436" s="106"/>
      <c r="AR436" s="106"/>
      <c r="AS436" s="106"/>
      <c r="AT436" s="106"/>
      <c r="AU436" s="106"/>
      <c r="AV436" s="106"/>
      <c r="AW436" s="106"/>
      <c r="AX436" s="106"/>
      <c r="AY436" s="106"/>
      <c r="AZ436" s="106"/>
      <c r="BA436" s="106"/>
    </row>
    <row r="437" customFormat="false" ht="12.8" hidden="false" customHeight="false" outlineLevel="0" collapsed="false">
      <c r="K437" s="106"/>
      <c r="W437" s="106"/>
      <c r="X437" s="103"/>
      <c r="Y437" s="106"/>
      <c r="Z437" s="106"/>
      <c r="AA437" s="106"/>
      <c r="AB437" s="106"/>
      <c r="AC437" s="106"/>
      <c r="AD437" s="106"/>
      <c r="AE437" s="106"/>
      <c r="AF437" s="106"/>
      <c r="AG437" s="106"/>
      <c r="AH437" s="106"/>
      <c r="AI437" s="106"/>
      <c r="AJ437" s="106"/>
      <c r="AK437" s="106"/>
      <c r="AL437" s="106"/>
      <c r="AM437" s="106"/>
      <c r="AN437" s="106"/>
      <c r="AO437" s="106"/>
      <c r="AP437" s="106"/>
      <c r="AQ437" s="106"/>
      <c r="AR437" s="106"/>
      <c r="AS437" s="106"/>
      <c r="AT437" s="106"/>
      <c r="AU437" s="106"/>
      <c r="AV437" s="106"/>
      <c r="AW437" s="106"/>
      <c r="AX437" s="106"/>
      <c r="AY437" s="106"/>
      <c r="AZ437" s="106"/>
      <c r="BA437" s="106"/>
    </row>
    <row r="438" customFormat="false" ht="12.8" hidden="false" customHeight="false" outlineLevel="0" collapsed="false">
      <c r="K438" s="106"/>
      <c r="W438" s="106"/>
      <c r="X438" s="103"/>
      <c r="Y438" s="106"/>
      <c r="Z438" s="106"/>
      <c r="AA438" s="106"/>
      <c r="AB438" s="106"/>
      <c r="AC438" s="106"/>
      <c r="AD438" s="106"/>
      <c r="AE438" s="106"/>
      <c r="AF438" s="106"/>
      <c r="AG438" s="106"/>
      <c r="AH438" s="106"/>
      <c r="AI438" s="106"/>
      <c r="AJ438" s="106"/>
      <c r="AK438" s="106"/>
      <c r="AL438" s="106"/>
      <c r="AM438" s="106"/>
      <c r="AN438" s="106"/>
      <c r="AO438" s="106"/>
      <c r="AP438" s="106"/>
      <c r="AQ438" s="106"/>
      <c r="AR438" s="106"/>
      <c r="AS438" s="106"/>
      <c r="AT438" s="106"/>
      <c r="AU438" s="106"/>
      <c r="AV438" s="106"/>
      <c r="AW438" s="106"/>
      <c r="AX438" s="106"/>
      <c r="AY438" s="106"/>
      <c r="AZ438" s="106"/>
      <c r="BA438" s="106"/>
    </row>
    <row r="439" customFormat="false" ht="12.8" hidden="false" customHeight="false" outlineLevel="0" collapsed="false">
      <c r="K439" s="106"/>
      <c r="W439" s="106"/>
      <c r="X439" s="103"/>
      <c r="Y439" s="106"/>
      <c r="Z439" s="106"/>
      <c r="AA439" s="106"/>
      <c r="AB439" s="106"/>
      <c r="AC439" s="106"/>
      <c r="AD439" s="106"/>
      <c r="AE439" s="106"/>
      <c r="AF439" s="106"/>
      <c r="AG439" s="106"/>
      <c r="AH439" s="106"/>
      <c r="AI439" s="106"/>
      <c r="AJ439" s="106"/>
      <c r="AK439" s="106"/>
      <c r="AL439" s="106"/>
      <c r="AM439" s="106"/>
      <c r="AN439" s="106"/>
      <c r="AO439" s="106"/>
      <c r="AP439" s="106"/>
      <c r="AQ439" s="106"/>
      <c r="AR439" s="106"/>
      <c r="AS439" s="106"/>
      <c r="AT439" s="106"/>
      <c r="AU439" s="106"/>
      <c r="AV439" s="106"/>
      <c r="AW439" s="106"/>
      <c r="AX439" s="106"/>
      <c r="AY439" s="106"/>
      <c r="AZ439" s="106"/>
      <c r="BA439" s="106"/>
    </row>
    <row r="440" customFormat="false" ht="12.8" hidden="false" customHeight="false" outlineLevel="0" collapsed="false">
      <c r="K440" s="106"/>
      <c r="W440" s="106"/>
      <c r="X440" s="103"/>
      <c r="Y440" s="106"/>
      <c r="Z440" s="106"/>
      <c r="AA440" s="106"/>
      <c r="AB440" s="106"/>
      <c r="AC440" s="106"/>
      <c r="AD440" s="106"/>
      <c r="AE440" s="106"/>
      <c r="AF440" s="106"/>
      <c r="AG440" s="106"/>
      <c r="AH440" s="106"/>
      <c r="AI440" s="106"/>
      <c r="AJ440" s="106"/>
      <c r="AK440" s="106"/>
      <c r="AL440" s="106"/>
      <c r="AM440" s="106"/>
      <c r="AN440" s="106"/>
      <c r="AO440" s="106"/>
      <c r="AP440" s="106"/>
      <c r="AQ440" s="106"/>
      <c r="AR440" s="106"/>
      <c r="AS440" s="106"/>
      <c r="AT440" s="106"/>
      <c r="AU440" s="106"/>
      <c r="AV440" s="106"/>
      <c r="AW440" s="106"/>
      <c r="AX440" s="106"/>
      <c r="AY440" s="106"/>
      <c r="AZ440" s="106"/>
      <c r="BA440" s="106"/>
    </row>
    <row r="441" customFormat="false" ht="12.8" hidden="false" customHeight="false" outlineLevel="0" collapsed="false">
      <c r="K441" s="106"/>
      <c r="W441" s="106"/>
      <c r="X441" s="103"/>
      <c r="Y441" s="106"/>
      <c r="Z441" s="106"/>
      <c r="AA441" s="106"/>
      <c r="AB441" s="106"/>
      <c r="AC441" s="106"/>
      <c r="AD441" s="106"/>
      <c r="AE441" s="106"/>
      <c r="AF441" s="106"/>
      <c r="AG441" s="106"/>
      <c r="AH441" s="106"/>
      <c r="AI441" s="106"/>
      <c r="AJ441" s="106"/>
      <c r="AK441" s="106"/>
      <c r="AL441" s="106"/>
      <c r="AM441" s="106"/>
      <c r="AN441" s="106"/>
      <c r="AO441" s="106"/>
      <c r="AP441" s="106"/>
      <c r="AQ441" s="106"/>
      <c r="AR441" s="106"/>
      <c r="AS441" s="106"/>
      <c r="AT441" s="106"/>
      <c r="AU441" s="106"/>
      <c r="AV441" s="106"/>
      <c r="AW441" s="106"/>
      <c r="AX441" s="106"/>
      <c r="AY441" s="106"/>
      <c r="AZ441" s="106"/>
      <c r="BA441" s="106"/>
    </row>
    <row r="442" customFormat="false" ht="12.8" hidden="false" customHeight="false" outlineLevel="0" collapsed="false">
      <c r="K442" s="106"/>
      <c r="W442" s="106"/>
      <c r="X442" s="103"/>
      <c r="Y442" s="106"/>
      <c r="Z442" s="106"/>
      <c r="AA442" s="106"/>
      <c r="AB442" s="106"/>
      <c r="AC442" s="106"/>
      <c r="AD442" s="106"/>
      <c r="AE442" s="106"/>
      <c r="AF442" s="106"/>
      <c r="AG442" s="106"/>
      <c r="AH442" s="106"/>
      <c r="AI442" s="106"/>
      <c r="AJ442" s="106"/>
      <c r="AK442" s="106"/>
      <c r="AL442" s="106"/>
      <c r="AM442" s="106"/>
      <c r="AN442" s="106"/>
      <c r="AO442" s="106"/>
      <c r="AP442" s="106"/>
      <c r="AQ442" s="106"/>
      <c r="AR442" s="106"/>
      <c r="AS442" s="106"/>
      <c r="AT442" s="106"/>
      <c r="AU442" s="106"/>
      <c r="AV442" s="106"/>
      <c r="AW442" s="106"/>
      <c r="AX442" s="106"/>
      <c r="AY442" s="106"/>
      <c r="AZ442" s="106"/>
      <c r="BA442" s="106"/>
    </row>
    <row r="443" customFormat="false" ht="12.8" hidden="false" customHeight="false" outlineLevel="0" collapsed="false">
      <c r="K443" s="106"/>
      <c r="W443" s="106"/>
      <c r="X443" s="103"/>
      <c r="Y443" s="106"/>
      <c r="Z443" s="106"/>
      <c r="AA443" s="106"/>
      <c r="AB443" s="106"/>
      <c r="AC443" s="106"/>
      <c r="AD443" s="106"/>
      <c r="AE443" s="106"/>
      <c r="AF443" s="106"/>
      <c r="AG443" s="106"/>
      <c r="AH443" s="106"/>
      <c r="AI443" s="106"/>
      <c r="AJ443" s="106"/>
      <c r="AK443" s="106"/>
      <c r="AL443" s="106"/>
      <c r="AM443" s="106"/>
      <c r="AN443" s="106"/>
      <c r="AO443" s="106"/>
      <c r="AP443" s="106"/>
      <c r="AQ443" s="106"/>
      <c r="AR443" s="106"/>
      <c r="AS443" s="106"/>
      <c r="AT443" s="106"/>
      <c r="AU443" s="106"/>
      <c r="AV443" s="106"/>
      <c r="AW443" s="106"/>
      <c r="AX443" s="106"/>
      <c r="AY443" s="106"/>
      <c r="AZ443" s="106"/>
      <c r="BA443" s="106"/>
    </row>
    <row r="444" customFormat="false" ht="12.8" hidden="false" customHeight="false" outlineLevel="0" collapsed="false">
      <c r="K444" s="106"/>
      <c r="W444" s="106"/>
      <c r="X444" s="103"/>
      <c r="Y444" s="106"/>
      <c r="Z444" s="106"/>
      <c r="AA444" s="106"/>
      <c r="AB444" s="106"/>
      <c r="AC444" s="106"/>
      <c r="AD444" s="106"/>
      <c r="AE444" s="106"/>
      <c r="AF444" s="106"/>
      <c r="AG444" s="106"/>
      <c r="AH444" s="106"/>
      <c r="AI444" s="106"/>
      <c r="AJ444" s="106"/>
      <c r="AK444" s="106"/>
      <c r="AL444" s="106"/>
      <c r="AM444" s="106"/>
      <c r="AN444" s="106"/>
      <c r="AO444" s="106"/>
      <c r="AP444" s="106"/>
      <c r="AQ444" s="106"/>
      <c r="AR444" s="106"/>
      <c r="AS444" s="106"/>
      <c r="AT444" s="106"/>
      <c r="AU444" s="106"/>
      <c r="AV444" s="106"/>
      <c r="AW444" s="106"/>
      <c r="AX444" s="106"/>
      <c r="AY444" s="106"/>
      <c r="AZ444" s="106"/>
      <c r="BA444" s="106"/>
    </row>
    <row r="445" customFormat="false" ht="12.8" hidden="false" customHeight="false" outlineLevel="0" collapsed="false">
      <c r="K445" s="106"/>
      <c r="W445" s="106"/>
      <c r="X445" s="103"/>
      <c r="Y445" s="106"/>
      <c r="Z445" s="106"/>
      <c r="AA445" s="106"/>
      <c r="AB445" s="106"/>
      <c r="AC445" s="106"/>
      <c r="AD445" s="106"/>
      <c r="AE445" s="106"/>
      <c r="AF445" s="106"/>
      <c r="AG445" s="106"/>
      <c r="AH445" s="106"/>
      <c r="AI445" s="106"/>
      <c r="AJ445" s="106"/>
      <c r="AK445" s="106"/>
      <c r="AL445" s="106"/>
      <c r="AM445" s="106"/>
      <c r="AN445" s="106"/>
      <c r="AO445" s="106"/>
      <c r="AP445" s="106"/>
      <c r="AQ445" s="106"/>
      <c r="AR445" s="106"/>
      <c r="AS445" s="106"/>
      <c r="AT445" s="106"/>
      <c r="AU445" s="106"/>
      <c r="AV445" s="106"/>
      <c r="AW445" s="106"/>
      <c r="AX445" s="106"/>
      <c r="AY445" s="106"/>
      <c r="AZ445" s="106"/>
      <c r="BA445" s="106"/>
    </row>
    <row r="446" customFormat="false" ht="12.8" hidden="false" customHeight="false" outlineLevel="0" collapsed="false">
      <c r="K446" s="106"/>
      <c r="W446" s="106"/>
      <c r="X446" s="103"/>
      <c r="Y446" s="106"/>
      <c r="Z446" s="106"/>
      <c r="AA446" s="106"/>
      <c r="AB446" s="106"/>
      <c r="AC446" s="106"/>
      <c r="AD446" s="106"/>
      <c r="AE446" s="106"/>
      <c r="AF446" s="106"/>
      <c r="AG446" s="106"/>
      <c r="AH446" s="106"/>
      <c r="AI446" s="106"/>
      <c r="AJ446" s="106"/>
      <c r="AK446" s="106"/>
      <c r="AL446" s="106"/>
      <c r="AM446" s="106"/>
      <c r="AN446" s="106"/>
      <c r="AO446" s="106"/>
      <c r="AP446" s="106"/>
      <c r="AQ446" s="106"/>
      <c r="AR446" s="106"/>
      <c r="AS446" s="106"/>
      <c r="AT446" s="106"/>
      <c r="AU446" s="106"/>
      <c r="AV446" s="106"/>
      <c r="AW446" s="106"/>
      <c r="AX446" s="106"/>
      <c r="AY446" s="106"/>
      <c r="AZ446" s="106"/>
      <c r="BA446" s="106"/>
    </row>
    <row r="447" customFormat="false" ht="12.8" hidden="false" customHeight="false" outlineLevel="0" collapsed="false">
      <c r="K447" s="106"/>
      <c r="W447" s="106"/>
      <c r="X447" s="103"/>
      <c r="Y447" s="106"/>
      <c r="Z447" s="106"/>
      <c r="AA447" s="106"/>
      <c r="AB447" s="106"/>
      <c r="AC447" s="106"/>
      <c r="AD447" s="106"/>
      <c r="AE447" s="106"/>
      <c r="AF447" s="106"/>
      <c r="AG447" s="106"/>
      <c r="AH447" s="106"/>
      <c r="AI447" s="106"/>
      <c r="AJ447" s="106"/>
      <c r="AK447" s="106"/>
      <c r="AL447" s="106"/>
      <c r="AM447" s="106"/>
      <c r="AN447" s="106"/>
      <c r="AO447" s="106"/>
      <c r="AP447" s="106"/>
      <c r="AQ447" s="106"/>
      <c r="AR447" s="106"/>
      <c r="AS447" s="106"/>
      <c r="AT447" s="106"/>
      <c r="AU447" s="106"/>
      <c r="AV447" s="106"/>
      <c r="AW447" s="106"/>
      <c r="AX447" s="106"/>
      <c r="AY447" s="106"/>
      <c r="AZ447" s="106"/>
      <c r="BA447" s="106"/>
    </row>
    <row r="448" customFormat="false" ht="12.8" hidden="false" customHeight="false" outlineLevel="0" collapsed="false">
      <c r="K448" s="106"/>
      <c r="W448" s="106"/>
      <c r="X448" s="103"/>
      <c r="Y448" s="106"/>
      <c r="Z448" s="106"/>
      <c r="AA448" s="106"/>
      <c r="AB448" s="106"/>
      <c r="AC448" s="106"/>
      <c r="AD448" s="106"/>
      <c r="AE448" s="106"/>
      <c r="AF448" s="106"/>
      <c r="AG448" s="106"/>
      <c r="AH448" s="106"/>
      <c r="AI448" s="106"/>
      <c r="AJ448" s="106"/>
      <c r="AK448" s="106"/>
      <c r="AL448" s="106"/>
      <c r="AM448" s="106"/>
      <c r="AN448" s="106"/>
      <c r="AO448" s="106"/>
      <c r="AP448" s="106"/>
      <c r="AQ448" s="106"/>
      <c r="AR448" s="106"/>
      <c r="AS448" s="106"/>
      <c r="AT448" s="106"/>
      <c r="AU448" s="106"/>
      <c r="AV448" s="106"/>
      <c r="AW448" s="106"/>
      <c r="AX448" s="106"/>
      <c r="AY448" s="106"/>
      <c r="AZ448" s="106"/>
      <c r="BA448" s="106"/>
    </row>
    <row r="449" customFormat="false" ht="12.8" hidden="false" customHeight="false" outlineLevel="0" collapsed="false">
      <c r="K449" s="106"/>
      <c r="W449" s="106"/>
      <c r="X449" s="103"/>
      <c r="Y449" s="106"/>
      <c r="Z449" s="106"/>
      <c r="AA449" s="106"/>
      <c r="AB449" s="106"/>
      <c r="AC449" s="106"/>
      <c r="AD449" s="106"/>
      <c r="AE449" s="106"/>
      <c r="AF449" s="106"/>
      <c r="AG449" s="106"/>
      <c r="AH449" s="106"/>
      <c r="AI449" s="106"/>
      <c r="AJ449" s="106"/>
      <c r="AK449" s="106"/>
      <c r="AL449" s="106"/>
      <c r="AM449" s="106"/>
      <c r="AN449" s="106"/>
      <c r="AO449" s="106"/>
      <c r="AP449" s="106"/>
      <c r="AQ449" s="106"/>
      <c r="AR449" s="106"/>
      <c r="AS449" s="106"/>
      <c r="AT449" s="106"/>
      <c r="AU449" s="106"/>
      <c r="AV449" s="106"/>
      <c r="AW449" s="106"/>
      <c r="AX449" s="106"/>
      <c r="AY449" s="106"/>
      <c r="AZ449" s="106"/>
      <c r="BA449" s="106"/>
    </row>
    <row r="450" customFormat="false" ht="12.8" hidden="false" customHeight="false" outlineLevel="0" collapsed="false">
      <c r="K450" s="106"/>
      <c r="W450" s="106"/>
      <c r="X450" s="103"/>
      <c r="Y450" s="106"/>
      <c r="Z450" s="106"/>
      <c r="AA450" s="106"/>
      <c r="AB450" s="106"/>
      <c r="AC450" s="106"/>
      <c r="AD450" s="106"/>
      <c r="AE450" s="106"/>
      <c r="AF450" s="106"/>
      <c r="AG450" s="106"/>
      <c r="AH450" s="106"/>
      <c r="AI450" s="106"/>
      <c r="AJ450" s="106"/>
      <c r="AK450" s="106"/>
      <c r="AL450" s="106"/>
      <c r="AM450" s="106"/>
      <c r="AN450" s="106"/>
      <c r="AO450" s="106"/>
      <c r="AP450" s="106"/>
      <c r="AQ450" s="106"/>
      <c r="AR450" s="106"/>
      <c r="AS450" s="106"/>
      <c r="AT450" s="106"/>
      <c r="AU450" s="106"/>
      <c r="AV450" s="106"/>
      <c r="AW450" s="106"/>
      <c r="AX450" s="106"/>
      <c r="AY450" s="106"/>
      <c r="AZ450" s="106"/>
      <c r="BA450" s="106"/>
    </row>
    <row r="451" customFormat="false" ht="12.8" hidden="false" customHeight="false" outlineLevel="0" collapsed="false">
      <c r="K451" s="106"/>
      <c r="W451" s="106"/>
      <c r="X451" s="103"/>
      <c r="Y451" s="106"/>
      <c r="Z451" s="106"/>
      <c r="AA451" s="106"/>
      <c r="AB451" s="106"/>
      <c r="AC451" s="106"/>
      <c r="AD451" s="106"/>
      <c r="AE451" s="106"/>
      <c r="AF451" s="106"/>
      <c r="AG451" s="106"/>
      <c r="AH451" s="106"/>
      <c r="AI451" s="106"/>
      <c r="AJ451" s="106"/>
      <c r="AK451" s="106"/>
      <c r="AL451" s="106"/>
      <c r="AM451" s="106"/>
      <c r="AN451" s="106"/>
      <c r="AO451" s="106"/>
      <c r="AP451" s="106"/>
      <c r="AQ451" s="106"/>
      <c r="AR451" s="106"/>
      <c r="AS451" s="106"/>
      <c r="AT451" s="106"/>
      <c r="AU451" s="106"/>
      <c r="AV451" s="106"/>
      <c r="AW451" s="106"/>
      <c r="AX451" s="106"/>
      <c r="AY451" s="106"/>
      <c r="AZ451" s="106"/>
      <c r="BA451" s="106"/>
    </row>
    <row r="452" customFormat="false" ht="12.8" hidden="false" customHeight="false" outlineLevel="0" collapsed="false">
      <c r="K452" s="106"/>
      <c r="W452" s="106"/>
      <c r="X452" s="103"/>
      <c r="Y452" s="106"/>
      <c r="Z452" s="106"/>
      <c r="AA452" s="106"/>
      <c r="AB452" s="106"/>
      <c r="AC452" s="106"/>
      <c r="AD452" s="106"/>
      <c r="AE452" s="106"/>
      <c r="AF452" s="106"/>
      <c r="AG452" s="106"/>
      <c r="AH452" s="106"/>
      <c r="AI452" s="106"/>
      <c r="AJ452" s="106"/>
      <c r="AK452" s="106"/>
      <c r="AL452" s="106"/>
      <c r="AM452" s="106"/>
      <c r="AN452" s="106"/>
      <c r="AO452" s="106"/>
      <c r="AP452" s="106"/>
      <c r="AQ452" s="106"/>
      <c r="AR452" s="106"/>
      <c r="AS452" s="106"/>
      <c r="AT452" s="106"/>
      <c r="AU452" s="106"/>
      <c r="AV452" s="106"/>
      <c r="AW452" s="106"/>
      <c r="AX452" s="106"/>
      <c r="AY452" s="106"/>
      <c r="AZ452" s="106"/>
      <c r="BA452" s="106"/>
    </row>
    <row r="453" customFormat="false" ht="12.8" hidden="false" customHeight="false" outlineLevel="0" collapsed="false">
      <c r="K453" s="106"/>
      <c r="W453" s="106"/>
      <c r="X453" s="103"/>
      <c r="Y453" s="106"/>
      <c r="Z453" s="106"/>
      <c r="AA453" s="106"/>
      <c r="AB453" s="106"/>
      <c r="AC453" s="106"/>
      <c r="AD453" s="106"/>
      <c r="AE453" s="106"/>
      <c r="AF453" s="106"/>
      <c r="AG453" s="106"/>
      <c r="AH453" s="106"/>
      <c r="AI453" s="106"/>
      <c r="AJ453" s="106"/>
      <c r="AK453" s="106"/>
      <c r="AL453" s="106"/>
      <c r="AM453" s="106"/>
      <c r="AN453" s="106"/>
      <c r="AO453" s="106"/>
      <c r="AP453" s="106"/>
      <c r="AQ453" s="106"/>
      <c r="AR453" s="106"/>
      <c r="AS453" s="106"/>
      <c r="AT453" s="106"/>
      <c r="AU453" s="106"/>
      <c r="AV453" s="106"/>
      <c r="AW453" s="106"/>
      <c r="AX453" s="106"/>
      <c r="AY453" s="106"/>
      <c r="AZ453" s="106"/>
      <c r="BA453" s="106"/>
    </row>
    <row r="454" customFormat="false" ht="12.8" hidden="false" customHeight="false" outlineLevel="0" collapsed="false">
      <c r="K454" s="106"/>
      <c r="W454" s="106"/>
      <c r="X454" s="103"/>
      <c r="Y454" s="106"/>
      <c r="Z454" s="106"/>
      <c r="AA454" s="106"/>
      <c r="AB454" s="106"/>
      <c r="AC454" s="106"/>
      <c r="AD454" s="106"/>
      <c r="AE454" s="106"/>
      <c r="AF454" s="106"/>
      <c r="AG454" s="106"/>
      <c r="AH454" s="106"/>
      <c r="AI454" s="106"/>
      <c r="AJ454" s="106"/>
      <c r="AK454" s="106"/>
      <c r="AL454" s="106"/>
      <c r="AM454" s="106"/>
      <c r="AN454" s="106"/>
      <c r="AO454" s="106"/>
      <c r="AP454" s="106"/>
      <c r="AQ454" s="106"/>
      <c r="AR454" s="106"/>
      <c r="AS454" s="106"/>
      <c r="AT454" s="106"/>
      <c r="AU454" s="106"/>
      <c r="AV454" s="106"/>
      <c r="AW454" s="106"/>
      <c r="AX454" s="106"/>
      <c r="AY454" s="106"/>
      <c r="AZ454" s="106"/>
      <c r="BA454" s="106"/>
    </row>
    <row r="455" customFormat="false" ht="12.8" hidden="false" customHeight="false" outlineLevel="0" collapsed="false">
      <c r="K455" s="106"/>
      <c r="W455" s="106"/>
      <c r="X455" s="103"/>
      <c r="Y455" s="106"/>
      <c r="Z455" s="106"/>
      <c r="AA455" s="106"/>
      <c r="AB455" s="106"/>
      <c r="AC455" s="106"/>
      <c r="AD455" s="106"/>
      <c r="AE455" s="106"/>
      <c r="AF455" s="106"/>
      <c r="AG455" s="106"/>
      <c r="AH455" s="106"/>
      <c r="AI455" s="106"/>
      <c r="AJ455" s="106"/>
      <c r="AK455" s="106"/>
      <c r="AL455" s="106"/>
      <c r="AM455" s="106"/>
      <c r="AN455" s="106"/>
      <c r="AO455" s="106"/>
      <c r="AP455" s="106"/>
      <c r="AQ455" s="106"/>
      <c r="AR455" s="106"/>
      <c r="AS455" s="106"/>
      <c r="AT455" s="106"/>
      <c r="AU455" s="106"/>
      <c r="AV455" s="106"/>
      <c r="AW455" s="106"/>
      <c r="AX455" s="106"/>
      <c r="AY455" s="106"/>
      <c r="AZ455" s="106"/>
      <c r="BA455" s="106"/>
    </row>
    <row r="456" customFormat="false" ht="12.8" hidden="false" customHeight="false" outlineLevel="0" collapsed="false">
      <c r="K456" s="106"/>
      <c r="W456" s="106"/>
      <c r="X456" s="103"/>
      <c r="Y456" s="106"/>
      <c r="Z456" s="106"/>
      <c r="AA456" s="106"/>
      <c r="AB456" s="106"/>
      <c r="AC456" s="106"/>
      <c r="AD456" s="106"/>
      <c r="AE456" s="106"/>
      <c r="AF456" s="106"/>
      <c r="AG456" s="106"/>
      <c r="AH456" s="106"/>
      <c r="AI456" s="106"/>
      <c r="AJ456" s="106"/>
      <c r="AK456" s="106"/>
      <c r="AL456" s="106"/>
      <c r="AM456" s="106"/>
      <c r="AN456" s="106"/>
      <c r="AO456" s="106"/>
      <c r="AP456" s="106"/>
      <c r="AQ456" s="106"/>
      <c r="AR456" s="106"/>
      <c r="AS456" s="106"/>
      <c r="AT456" s="106"/>
      <c r="AU456" s="106"/>
      <c r="AV456" s="106"/>
      <c r="AW456" s="106"/>
      <c r="AX456" s="106"/>
      <c r="AY456" s="106"/>
      <c r="AZ456" s="106"/>
      <c r="BA456" s="106"/>
    </row>
    <row r="457" customFormat="false" ht="12.8" hidden="false" customHeight="false" outlineLevel="0" collapsed="false">
      <c r="K457" s="106"/>
      <c r="W457" s="106"/>
      <c r="X457" s="103"/>
      <c r="Y457" s="106"/>
      <c r="Z457" s="106"/>
      <c r="AA457" s="106"/>
      <c r="AB457" s="106"/>
      <c r="AC457" s="106"/>
      <c r="AD457" s="106"/>
      <c r="AE457" s="106"/>
      <c r="AF457" s="106"/>
      <c r="AG457" s="106"/>
      <c r="AH457" s="106"/>
      <c r="AI457" s="106"/>
      <c r="AJ457" s="106"/>
      <c r="AK457" s="106"/>
      <c r="AL457" s="106"/>
      <c r="AM457" s="106"/>
      <c r="AN457" s="106"/>
      <c r="AO457" s="106"/>
      <c r="AP457" s="106"/>
      <c r="AQ457" s="106"/>
      <c r="AR457" s="106"/>
      <c r="AS457" s="106"/>
      <c r="AT457" s="106"/>
      <c r="AU457" s="106"/>
      <c r="AV457" s="106"/>
      <c r="AW457" s="106"/>
      <c r="AX457" s="106"/>
      <c r="AY457" s="106"/>
      <c r="AZ457" s="106"/>
      <c r="BA457" s="106"/>
    </row>
    <row r="458" customFormat="false" ht="12.8" hidden="false" customHeight="false" outlineLevel="0" collapsed="false">
      <c r="K458" s="106"/>
      <c r="W458" s="106"/>
      <c r="X458" s="103"/>
      <c r="Y458" s="106"/>
      <c r="Z458" s="106"/>
      <c r="AA458" s="106"/>
      <c r="AB458" s="106"/>
      <c r="AC458" s="106"/>
      <c r="AD458" s="106"/>
      <c r="AE458" s="106"/>
      <c r="AF458" s="106"/>
      <c r="AG458" s="106"/>
      <c r="AH458" s="106"/>
      <c r="AI458" s="106"/>
      <c r="AJ458" s="106"/>
      <c r="AK458" s="106"/>
      <c r="AL458" s="106"/>
      <c r="AM458" s="106"/>
      <c r="AN458" s="106"/>
      <c r="AO458" s="106"/>
      <c r="AP458" s="106"/>
      <c r="AQ458" s="106"/>
      <c r="AR458" s="106"/>
      <c r="AS458" s="106"/>
      <c r="AT458" s="106"/>
      <c r="AU458" s="106"/>
      <c r="AV458" s="106"/>
      <c r="AW458" s="106"/>
      <c r="AX458" s="106"/>
      <c r="AY458" s="106"/>
      <c r="AZ458" s="106"/>
      <c r="BA458" s="106"/>
    </row>
    <row r="459" customFormat="false" ht="12.8" hidden="false" customHeight="false" outlineLevel="0" collapsed="false">
      <c r="K459" s="106"/>
      <c r="W459" s="106"/>
      <c r="X459" s="103"/>
      <c r="Y459" s="106"/>
      <c r="Z459" s="106"/>
      <c r="AA459" s="106"/>
      <c r="AB459" s="106"/>
      <c r="AC459" s="106"/>
      <c r="AD459" s="106"/>
      <c r="AE459" s="106"/>
      <c r="AF459" s="106"/>
      <c r="AG459" s="106"/>
      <c r="AH459" s="106"/>
      <c r="AI459" s="106"/>
      <c r="AJ459" s="106"/>
      <c r="AK459" s="106"/>
      <c r="AL459" s="106"/>
      <c r="AM459" s="106"/>
      <c r="AN459" s="106"/>
      <c r="AO459" s="106"/>
      <c r="AP459" s="106"/>
      <c r="AQ459" s="106"/>
      <c r="AR459" s="106"/>
      <c r="AS459" s="106"/>
      <c r="AT459" s="106"/>
      <c r="AU459" s="106"/>
      <c r="AV459" s="106"/>
      <c r="AW459" s="106"/>
      <c r="AX459" s="106"/>
      <c r="AY459" s="106"/>
      <c r="AZ459" s="106"/>
      <c r="BA459" s="106"/>
    </row>
    <row r="460" customFormat="false" ht="12.8" hidden="false" customHeight="false" outlineLevel="0" collapsed="false">
      <c r="K460" s="106"/>
      <c r="W460" s="106"/>
      <c r="X460" s="103"/>
      <c r="Y460" s="106"/>
      <c r="Z460" s="106"/>
      <c r="AA460" s="106"/>
      <c r="AB460" s="106"/>
      <c r="AC460" s="106"/>
      <c r="AD460" s="106"/>
      <c r="AE460" s="106"/>
      <c r="AF460" s="106"/>
      <c r="AG460" s="106"/>
      <c r="AH460" s="106"/>
      <c r="AI460" s="106"/>
      <c r="AJ460" s="106"/>
      <c r="AK460" s="106"/>
      <c r="AL460" s="106"/>
      <c r="AM460" s="106"/>
      <c r="AN460" s="106"/>
      <c r="AO460" s="106"/>
      <c r="AP460" s="106"/>
      <c r="AQ460" s="106"/>
      <c r="AR460" s="106"/>
      <c r="AS460" s="106"/>
      <c r="AT460" s="106"/>
      <c r="AU460" s="106"/>
      <c r="AV460" s="106"/>
      <c r="AW460" s="106"/>
      <c r="AX460" s="106"/>
      <c r="AY460" s="106"/>
      <c r="AZ460" s="106"/>
      <c r="BA460" s="106"/>
    </row>
    <row r="461" customFormat="false" ht="12.8" hidden="false" customHeight="false" outlineLevel="0" collapsed="false">
      <c r="K461" s="106"/>
      <c r="W461" s="106"/>
      <c r="X461" s="103"/>
      <c r="Y461" s="106"/>
      <c r="Z461" s="106"/>
      <c r="AA461" s="106"/>
      <c r="AB461" s="106"/>
      <c r="AC461" s="106"/>
      <c r="AD461" s="106"/>
      <c r="AE461" s="106"/>
      <c r="AF461" s="106"/>
      <c r="AG461" s="106"/>
      <c r="AH461" s="106"/>
      <c r="AI461" s="106"/>
      <c r="AJ461" s="106"/>
      <c r="AK461" s="106"/>
      <c r="AL461" s="106"/>
      <c r="AM461" s="106"/>
      <c r="AN461" s="106"/>
      <c r="AO461" s="106"/>
      <c r="AP461" s="106"/>
      <c r="AQ461" s="106"/>
      <c r="AR461" s="106"/>
      <c r="AS461" s="106"/>
      <c r="AT461" s="106"/>
      <c r="AU461" s="106"/>
      <c r="AV461" s="106"/>
      <c r="AW461" s="106"/>
      <c r="AX461" s="106"/>
      <c r="AY461" s="106"/>
      <c r="AZ461" s="106"/>
      <c r="BA461" s="106"/>
    </row>
    <row r="462" customFormat="false" ht="12.8" hidden="false" customHeight="false" outlineLevel="0" collapsed="false">
      <c r="K462" s="106"/>
      <c r="W462" s="106"/>
      <c r="X462" s="103"/>
      <c r="Y462" s="106"/>
      <c r="Z462" s="106"/>
      <c r="AA462" s="106"/>
      <c r="AB462" s="106"/>
      <c r="AC462" s="106"/>
      <c r="AD462" s="106"/>
      <c r="AE462" s="106"/>
      <c r="AF462" s="106"/>
      <c r="AG462" s="106"/>
      <c r="AH462" s="106"/>
      <c r="AI462" s="106"/>
      <c r="AJ462" s="106"/>
      <c r="AK462" s="106"/>
      <c r="AL462" s="106"/>
      <c r="AM462" s="106"/>
      <c r="AN462" s="106"/>
      <c r="AO462" s="106"/>
      <c r="AP462" s="106"/>
      <c r="AQ462" s="106"/>
      <c r="AR462" s="106"/>
      <c r="AS462" s="106"/>
      <c r="AT462" s="106"/>
      <c r="AU462" s="106"/>
      <c r="AV462" s="106"/>
      <c r="AW462" s="106"/>
      <c r="AX462" s="106"/>
      <c r="AY462" s="106"/>
      <c r="AZ462" s="106"/>
      <c r="BA462" s="106"/>
    </row>
    <row r="463" customFormat="false" ht="12.8" hidden="false" customHeight="false" outlineLevel="0" collapsed="false">
      <c r="K463" s="106"/>
      <c r="W463" s="106"/>
      <c r="X463" s="103"/>
      <c r="Y463" s="106"/>
      <c r="Z463" s="106"/>
      <c r="AA463" s="106"/>
      <c r="AB463" s="106"/>
      <c r="AC463" s="106"/>
      <c r="AD463" s="106"/>
      <c r="AE463" s="106"/>
      <c r="AF463" s="106"/>
      <c r="AG463" s="106"/>
      <c r="AH463" s="106"/>
      <c r="AI463" s="106"/>
      <c r="AJ463" s="106"/>
      <c r="AK463" s="106"/>
      <c r="AL463" s="106"/>
      <c r="AM463" s="106"/>
      <c r="AN463" s="106"/>
      <c r="AO463" s="106"/>
      <c r="AP463" s="106"/>
      <c r="AQ463" s="106"/>
      <c r="AR463" s="106"/>
      <c r="AS463" s="106"/>
      <c r="AT463" s="106"/>
      <c r="AU463" s="106"/>
      <c r="AV463" s="106"/>
      <c r="AW463" s="106"/>
      <c r="AX463" s="106"/>
      <c r="AY463" s="106"/>
      <c r="AZ463" s="106"/>
      <c r="BA463" s="106"/>
    </row>
    <row r="464" customFormat="false" ht="12.8" hidden="false" customHeight="false" outlineLevel="0" collapsed="false">
      <c r="K464" s="106"/>
      <c r="W464" s="106"/>
      <c r="X464" s="103"/>
      <c r="Y464" s="106"/>
      <c r="Z464" s="106"/>
      <c r="AA464" s="106"/>
      <c r="AB464" s="106"/>
      <c r="AC464" s="106"/>
      <c r="AD464" s="106"/>
      <c r="AE464" s="106"/>
      <c r="AF464" s="106"/>
      <c r="AG464" s="106"/>
      <c r="AH464" s="106"/>
      <c r="AI464" s="106"/>
      <c r="AJ464" s="106"/>
      <c r="AK464" s="106"/>
      <c r="AL464" s="106"/>
      <c r="AM464" s="106"/>
      <c r="AN464" s="106"/>
      <c r="AO464" s="106"/>
      <c r="AP464" s="106"/>
      <c r="AQ464" s="106"/>
      <c r="AR464" s="106"/>
      <c r="AS464" s="106"/>
      <c r="AT464" s="106"/>
      <c r="AU464" s="106"/>
      <c r="AV464" s="106"/>
      <c r="AW464" s="106"/>
      <c r="AX464" s="106"/>
      <c r="AY464" s="106"/>
      <c r="AZ464" s="106"/>
      <c r="BA464" s="106"/>
    </row>
    <row r="465" customFormat="false" ht="12.8" hidden="false" customHeight="false" outlineLevel="0" collapsed="false">
      <c r="K465" s="106"/>
      <c r="W465" s="106"/>
      <c r="X465" s="103"/>
      <c r="Y465" s="106"/>
      <c r="Z465" s="106"/>
      <c r="AA465" s="106"/>
      <c r="AB465" s="106"/>
      <c r="AC465" s="106"/>
      <c r="AD465" s="106"/>
      <c r="AE465" s="106"/>
      <c r="AF465" s="106"/>
      <c r="AG465" s="106"/>
      <c r="AH465" s="106"/>
      <c r="AI465" s="106"/>
      <c r="AJ465" s="106"/>
      <c r="AK465" s="106"/>
      <c r="AL465" s="106"/>
      <c r="AM465" s="106"/>
      <c r="AN465" s="106"/>
      <c r="AO465" s="106"/>
      <c r="AP465" s="106"/>
      <c r="AQ465" s="106"/>
      <c r="AR465" s="106"/>
      <c r="AS465" s="106"/>
      <c r="AT465" s="106"/>
      <c r="AU465" s="106"/>
      <c r="AV465" s="106"/>
      <c r="AW465" s="106"/>
      <c r="AX465" s="106"/>
      <c r="AY465" s="106"/>
      <c r="AZ465" s="106"/>
      <c r="BA465" s="106"/>
    </row>
    <row r="466" customFormat="false" ht="12.8" hidden="false" customHeight="false" outlineLevel="0" collapsed="false">
      <c r="K466" s="106"/>
      <c r="W466" s="106"/>
      <c r="X466" s="103"/>
      <c r="Y466" s="106"/>
      <c r="Z466" s="106"/>
      <c r="AA466" s="106"/>
      <c r="AB466" s="106"/>
      <c r="AC466" s="106"/>
      <c r="AD466" s="106"/>
      <c r="AE466" s="106"/>
      <c r="AF466" s="106"/>
      <c r="AG466" s="106"/>
      <c r="AH466" s="106"/>
      <c r="AI466" s="106"/>
      <c r="AJ466" s="106"/>
      <c r="AK466" s="106"/>
      <c r="AL466" s="106"/>
      <c r="AM466" s="106"/>
      <c r="AN466" s="106"/>
      <c r="AO466" s="106"/>
      <c r="AP466" s="106"/>
      <c r="AQ466" s="106"/>
      <c r="AR466" s="106"/>
      <c r="AS466" s="106"/>
      <c r="AT466" s="106"/>
      <c r="AU466" s="106"/>
      <c r="AV466" s="106"/>
      <c r="AW466" s="106"/>
      <c r="AX466" s="106"/>
      <c r="AY466" s="106"/>
      <c r="AZ466" s="106"/>
      <c r="BA466" s="106"/>
    </row>
    <row r="467" customFormat="false" ht="12.8" hidden="false" customHeight="false" outlineLevel="0" collapsed="false">
      <c r="K467" s="106"/>
      <c r="W467" s="106"/>
      <c r="X467" s="103"/>
      <c r="Y467" s="106"/>
      <c r="Z467" s="106"/>
      <c r="AA467" s="106"/>
      <c r="AB467" s="106"/>
      <c r="AC467" s="106"/>
      <c r="AD467" s="106"/>
      <c r="AE467" s="106"/>
      <c r="AF467" s="106"/>
      <c r="AG467" s="106"/>
      <c r="AH467" s="106"/>
      <c r="AI467" s="106"/>
      <c r="AJ467" s="106"/>
      <c r="AK467" s="106"/>
      <c r="AL467" s="106"/>
      <c r="AM467" s="106"/>
      <c r="AN467" s="106"/>
      <c r="AO467" s="106"/>
      <c r="AP467" s="106"/>
      <c r="AQ467" s="106"/>
      <c r="AR467" s="106"/>
      <c r="AS467" s="106"/>
      <c r="AT467" s="106"/>
      <c r="AU467" s="106"/>
      <c r="AV467" s="106"/>
      <c r="AW467" s="106"/>
      <c r="AX467" s="106"/>
      <c r="AY467" s="106"/>
      <c r="AZ467" s="106"/>
      <c r="BA467" s="106"/>
    </row>
    <row r="468" customFormat="false" ht="12.8" hidden="false" customHeight="false" outlineLevel="0" collapsed="false">
      <c r="K468" s="106"/>
      <c r="W468" s="106"/>
      <c r="X468" s="103"/>
      <c r="Y468" s="106"/>
      <c r="Z468" s="106"/>
      <c r="AA468" s="106"/>
      <c r="AB468" s="106"/>
      <c r="AC468" s="106"/>
      <c r="AD468" s="106"/>
      <c r="AE468" s="106"/>
      <c r="AF468" s="106"/>
      <c r="AG468" s="106"/>
      <c r="AH468" s="106"/>
      <c r="AI468" s="106"/>
      <c r="AJ468" s="106"/>
      <c r="AK468" s="106"/>
      <c r="AL468" s="106"/>
      <c r="AM468" s="106"/>
      <c r="AN468" s="106"/>
      <c r="AO468" s="106"/>
      <c r="AP468" s="106"/>
      <c r="AQ468" s="106"/>
      <c r="AR468" s="106"/>
      <c r="AS468" s="106"/>
      <c r="AT468" s="106"/>
      <c r="AU468" s="106"/>
      <c r="AV468" s="106"/>
      <c r="AW468" s="106"/>
      <c r="AX468" s="106"/>
      <c r="AY468" s="106"/>
      <c r="AZ468" s="106"/>
      <c r="BA468" s="106"/>
    </row>
    <row r="469" customFormat="false" ht="12.8" hidden="false" customHeight="false" outlineLevel="0" collapsed="false">
      <c r="K469" s="106"/>
      <c r="W469" s="106"/>
      <c r="X469" s="103"/>
      <c r="Y469" s="106"/>
      <c r="Z469" s="106"/>
      <c r="AA469" s="106"/>
      <c r="AB469" s="106"/>
      <c r="AC469" s="106"/>
      <c r="AD469" s="106"/>
      <c r="AE469" s="106"/>
      <c r="AF469" s="106"/>
      <c r="AG469" s="106"/>
      <c r="AH469" s="106"/>
      <c r="AI469" s="106"/>
      <c r="AJ469" s="106"/>
      <c r="AK469" s="106"/>
      <c r="AL469" s="106"/>
      <c r="AM469" s="106"/>
      <c r="AN469" s="106"/>
      <c r="AO469" s="106"/>
      <c r="AP469" s="106"/>
      <c r="AQ469" s="106"/>
      <c r="AR469" s="106"/>
      <c r="AS469" s="106"/>
      <c r="AT469" s="106"/>
      <c r="AU469" s="106"/>
      <c r="AV469" s="106"/>
      <c r="AW469" s="106"/>
      <c r="AX469" s="106"/>
      <c r="AY469" s="106"/>
      <c r="AZ469" s="106"/>
      <c r="BA469" s="106"/>
    </row>
    <row r="470" customFormat="false" ht="12.8" hidden="false" customHeight="false" outlineLevel="0" collapsed="false">
      <c r="K470" s="106"/>
      <c r="W470" s="106"/>
      <c r="X470" s="103"/>
      <c r="Y470" s="106"/>
      <c r="Z470" s="106"/>
      <c r="AA470" s="106"/>
      <c r="AB470" s="106"/>
      <c r="AC470" s="106"/>
      <c r="AD470" s="106"/>
      <c r="AE470" s="106"/>
      <c r="AF470" s="106"/>
      <c r="AG470" s="106"/>
      <c r="AH470" s="106"/>
      <c r="AI470" s="106"/>
      <c r="AJ470" s="106"/>
      <c r="AK470" s="106"/>
      <c r="AL470" s="106"/>
      <c r="AM470" s="106"/>
      <c r="AN470" s="106"/>
      <c r="AO470" s="106"/>
      <c r="AP470" s="106"/>
      <c r="AQ470" s="106"/>
      <c r="AR470" s="106"/>
      <c r="AS470" s="106"/>
      <c r="AT470" s="106"/>
      <c r="AU470" s="106"/>
      <c r="AV470" s="106"/>
      <c r="AW470" s="106"/>
      <c r="AX470" s="106"/>
      <c r="AY470" s="106"/>
      <c r="AZ470" s="106"/>
      <c r="BA470" s="106"/>
    </row>
    <row r="471" customFormat="false" ht="12.8" hidden="false" customHeight="false" outlineLevel="0" collapsed="false">
      <c r="K471" s="106"/>
      <c r="W471" s="106"/>
      <c r="X471" s="103"/>
      <c r="Y471" s="106"/>
      <c r="Z471" s="106"/>
      <c r="AA471" s="106"/>
      <c r="AB471" s="106"/>
      <c r="AC471" s="106"/>
      <c r="AD471" s="106"/>
      <c r="AE471" s="106"/>
      <c r="AF471" s="106"/>
      <c r="AG471" s="106"/>
      <c r="AH471" s="106"/>
      <c r="AI471" s="106"/>
      <c r="AJ471" s="106"/>
      <c r="AK471" s="106"/>
      <c r="AL471" s="106"/>
      <c r="AM471" s="106"/>
      <c r="AN471" s="106"/>
      <c r="AO471" s="106"/>
      <c r="AP471" s="106"/>
      <c r="AQ471" s="106"/>
      <c r="AR471" s="106"/>
      <c r="AS471" s="106"/>
      <c r="AT471" s="106"/>
      <c r="AU471" s="106"/>
      <c r="AV471" s="106"/>
      <c r="AW471" s="106"/>
      <c r="AX471" s="106"/>
      <c r="AY471" s="106"/>
      <c r="AZ471" s="106"/>
      <c r="BA471" s="106"/>
    </row>
    <row r="472" customFormat="false" ht="12.8" hidden="false" customHeight="false" outlineLevel="0" collapsed="false">
      <c r="K472" s="106"/>
      <c r="W472" s="106"/>
      <c r="X472" s="103"/>
      <c r="Y472" s="106"/>
      <c r="Z472" s="106"/>
      <c r="AA472" s="106"/>
      <c r="AB472" s="106"/>
      <c r="AC472" s="106"/>
      <c r="AD472" s="106"/>
      <c r="AE472" s="106"/>
      <c r="AF472" s="106"/>
      <c r="AG472" s="106"/>
      <c r="AH472" s="106"/>
      <c r="AI472" s="106"/>
      <c r="AJ472" s="106"/>
      <c r="AK472" s="106"/>
      <c r="AL472" s="106"/>
      <c r="AM472" s="106"/>
      <c r="AN472" s="106"/>
      <c r="AO472" s="106"/>
      <c r="AP472" s="106"/>
      <c r="AQ472" s="106"/>
      <c r="AR472" s="106"/>
      <c r="AS472" s="106"/>
      <c r="AT472" s="106"/>
      <c r="AU472" s="106"/>
      <c r="AV472" s="106"/>
      <c r="AW472" s="106"/>
      <c r="AX472" s="106"/>
      <c r="AY472" s="106"/>
      <c r="AZ472" s="106"/>
      <c r="BA472" s="106"/>
    </row>
    <row r="473" customFormat="false" ht="12.8" hidden="false" customHeight="false" outlineLevel="0" collapsed="false">
      <c r="K473" s="106"/>
      <c r="W473" s="106"/>
      <c r="X473" s="103"/>
      <c r="Y473" s="106"/>
      <c r="Z473" s="106"/>
      <c r="AA473" s="106"/>
      <c r="AB473" s="106"/>
      <c r="AC473" s="106"/>
      <c r="AD473" s="106"/>
      <c r="AE473" s="106"/>
      <c r="AF473" s="106"/>
      <c r="AG473" s="106"/>
      <c r="AH473" s="106"/>
      <c r="AI473" s="106"/>
      <c r="AJ473" s="106"/>
      <c r="AK473" s="106"/>
      <c r="AL473" s="106"/>
      <c r="AM473" s="106"/>
      <c r="AN473" s="106"/>
      <c r="AO473" s="106"/>
      <c r="AP473" s="106"/>
      <c r="AQ473" s="106"/>
      <c r="AR473" s="106"/>
      <c r="AS473" s="106"/>
      <c r="AT473" s="106"/>
      <c r="AU473" s="106"/>
      <c r="AV473" s="106"/>
      <c r="AW473" s="106"/>
      <c r="AX473" s="106"/>
      <c r="AY473" s="106"/>
      <c r="AZ473" s="106"/>
      <c r="BA473" s="106"/>
    </row>
    <row r="474" customFormat="false" ht="12.8" hidden="false" customHeight="false" outlineLevel="0" collapsed="false">
      <c r="K474" s="106"/>
      <c r="W474" s="106"/>
      <c r="X474" s="103"/>
      <c r="Y474" s="106"/>
      <c r="Z474" s="106"/>
      <c r="AA474" s="106"/>
      <c r="AB474" s="106"/>
      <c r="AC474" s="106"/>
      <c r="AD474" s="106"/>
      <c r="AE474" s="106"/>
      <c r="AF474" s="106"/>
      <c r="AG474" s="106"/>
      <c r="AH474" s="106"/>
      <c r="AI474" s="106"/>
      <c r="AJ474" s="106"/>
      <c r="AK474" s="106"/>
      <c r="AL474" s="106"/>
      <c r="AM474" s="106"/>
      <c r="AN474" s="106"/>
      <c r="AO474" s="106"/>
      <c r="AP474" s="106"/>
      <c r="AQ474" s="106"/>
      <c r="AR474" s="106"/>
      <c r="AS474" s="106"/>
      <c r="AT474" s="106"/>
      <c r="AU474" s="106"/>
      <c r="AV474" s="106"/>
      <c r="AW474" s="106"/>
      <c r="AX474" s="106"/>
      <c r="AY474" s="106"/>
      <c r="AZ474" s="106"/>
      <c r="BA474" s="106"/>
    </row>
    <row r="475" customFormat="false" ht="12.8" hidden="false" customHeight="false" outlineLevel="0" collapsed="false">
      <c r="K475" s="106"/>
      <c r="W475" s="106"/>
      <c r="X475" s="103"/>
      <c r="Y475" s="106"/>
      <c r="Z475" s="106"/>
      <c r="AA475" s="106"/>
      <c r="AB475" s="106"/>
      <c r="AC475" s="106"/>
      <c r="AD475" s="106"/>
      <c r="AE475" s="106"/>
      <c r="AF475" s="106"/>
      <c r="AG475" s="106"/>
      <c r="AH475" s="106"/>
      <c r="AI475" s="106"/>
      <c r="AJ475" s="106"/>
      <c r="AK475" s="106"/>
      <c r="AL475" s="106"/>
      <c r="AM475" s="106"/>
      <c r="AN475" s="106"/>
      <c r="AO475" s="106"/>
      <c r="AP475" s="106"/>
      <c r="AQ475" s="106"/>
      <c r="AR475" s="106"/>
      <c r="AS475" s="106"/>
      <c r="AT475" s="106"/>
      <c r="AU475" s="106"/>
      <c r="AV475" s="106"/>
      <c r="AW475" s="106"/>
      <c r="AX475" s="106"/>
      <c r="AY475" s="106"/>
      <c r="AZ475" s="106"/>
      <c r="BA475" s="106"/>
    </row>
    <row r="476" customFormat="false" ht="12.8" hidden="false" customHeight="false" outlineLevel="0" collapsed="false">
      <c r="K476" s="106"/>
      <c r="W476" s="106"/>
      <c r="X476" s="103"/>
      <c r="Y476" s="106"/>
      <c r="Z476" s="106"/>
      <c r="AA476" s="106"/>
      <c r="AB476" s="106"/>
      <c r="AC476" s="106"/>
      <c r="AD476" s="106"/>
      <c r="AE476" s="106"/>
      <c r="AF476" s="106"/>
      <c r="AG476" s="106"/>
      <c r="AH476" s="106"/>
      <c r="AI476" s="106"/>
      <c r="AJ476" s="106"/>
      <c r="AK476" s="106"/>
      <c r="AL476" s="106"/>
      <c r="AM476" s="106"/>
      <c r="AN476" s="106"/>
      <c r="AO476" s="106"/>
      <c r="AP476" s="106"/>
      <c r="AQ476" s="106"/>
      <c r="AR476" s="106"/>
      <c r="AS476" s="106"/>
      <c r="AT476" s="106"/>
      <c r="AU476" s="106"/>
      <c r="AV476" s="106"/>
      <c r="AW476" s="106"/>
      <c r="AX476" s="106"/>
      <c r="AY476" s="106"/>
      <c r="AZ476" s="106"/>
      <c r="BA476" s="106"/>
    </row>
    <row r="477" customFormat="false" ht="12.8" hidden="false" customHeight="false" outlineLevel="0" collapsed="false">
      <c r="K477" s="106"/>
      <c r="W477" s="106"/>
      <c r="X477" s="103"/>
      <c r="Y477" s="106"/>
      <c r="Z477" s="106"/>
      <c r="AA477" s="106"/>
      <c r="AB477" s="106"/>
      <c r="AC477" s="106"/>
      <c r="AD477" s="106"/>
      <c r="AE477" s="106"/>
      <c r="AF477" s="106"/>
      <c r="AG477" s="106"/>
      <c r="AH477" s="106"/>
      <c r="AI477" s="106"/>
      <c r="AJ477" s="106"/>
      <c r="AK477" s="106"/>
      <c r="AL477" s="106"/>
      <c r="AM477" s="106"/>
      <c r="AN477" s="106"/>
      <c r="AO477" s="106"/>
      <c r="AP477" s="106"/>
      <c r="AQ477" s="106"/>
      <c r="AR477" s="106"/>
      <c r="AS477" s="106"/>
      <c r="AT477" s="106"/>
      <c r="AU477" s="106"/>
      <c r="AV477" s="106"/>
      <c r="AW477" s="106"/>
      <c r="AX477" s="106"/>
      <c r="AY477" s="106"/>
      <c r="AZ477" s="106"/>
      <c r="BA477" s="106"/>
    </row>
    <row r="478" customFormat="false" ht="12.8" hidden="false" customHeight="false" outlineLevel="0" collapsed="false">
      <c r="K478" s="106"/>
      <c r="W478" s="106"/>
      <c r="X478" s="103"/>
      <c r="Y478" s="106"/>
      <c r="Z478" s="106"/>
      <c r="AA478" s="106"/>
      <c r="AB478" s="106"/>
      <c r="AC478" s="106"/>
      <c r="AD478" s="106"/>
      <c r="AE478" s="106"/>
      <c r="AF478" s="106"/>
      <c r="AG478" s="106"/>
      <c r="AH478" s="106"/>
      <c r="AI478" s="106"/>
      <c r="AJ478" s="106"/>
      <c r="AK478" s="106"/>
      <c r="AL478" s="106"/>
      <c r="AM478" s="106"/>
      <c r="AN478" s="106"/>
      <c r="AO478" s="106"/>
      <c r="AP478" s="106"/>
      <c r="AQ478" s="106"/>
      <c r="AR478" s="106"/>
      <c r="AS478" s="106"/>
      <c r="AT478" s="106"/>
      <c r="AU478" s="106"/>
      <c r="AV478" s="106"/>
      <c r="AW478" s="106"/>
      <c r="AX478" s="106"/>
      <c r="AY478" s="106"/>
      <c r="AZ478" s="106"/>
      <c r="BA478" s="106"/>
    </row>
    <row r="479" customFormat="false" ht="12.8" hidden="false" customHeight="false" outlineLevel="0" collapsed="false">
      <c r="K479" s="106"/>
      <c r="W479" s="106"/>
      <c r="X479" s="103"/>
      <c r="Y479" s="106"/>
      <c r="Z479" s="106"/>
      <c r="AA479" s="106"/>
      <c r="AB479" s="106"/>
      <c r="AC479" s="106"/>
      <c r="AD479" s="106"/>
      <c r="AE479" s="106"/>
      <c r="AF479" s="106"/>
      <c r="AG479" s="106"/>
      <c r="AH479" s="106"/>
      <c r="AI479" s="106"/>
      <c r="AJ479" s="106"/>
      <c r="AK479" s="106"/>
      <c r="AL479" s="106"/>
      <c r="AM479" s="106"/>
      <c r="AN479" s="106"/>
      <c r="AO479" s="106"/>
      <c r="AP479" s="106"/>
      <c r="AQ479" s="106"/>
      <c r="AR479" s="106"/>
      <c r="AS479" s="106"/>
      <c r="AT479" s="106"/>
      <c r="AU479" s="106"/>
      <c r="AV479" s="106"/>
      <c r="AW479" s="106"/>
      <c r="AX479" s="106"/>
      <c r="AY479" s="106"/>
      <c r="AZ479" s="106"/>
      <c r="BA479" s="106"/>
    </row>
    <row r="480" customFormat="false" ht="12.8" hidden="false" customHeight="false" outlineLevel="0" collapsed="false">
      <c r="K480" s="106"/>
      <c r="W480" s="106"/>
      <c r="X480" s="103"/>
      <c r="Y480" s="106"/>
      <c r="Z480" s="106"/>
      <c r="AA480" s="106"/>
      <c r="AB480" s="106"/>
      <c r="AC480" s="106"/>
      <c r="AD480" s="106"/>
      <c r="AE480" s="106"/>
      <c r="AF480" s="106"/>
      <c r="AG480" s="106"/>
      <c r="AH480" s="106"/>
      <c r="AI480" s="106"/>
      <c r="AJ480" s="106"/>
      <c r="AK480" s="106"/>
      <c r="AL480" s="106"/>
      <c r="AM480" s="106"/>
      <c r="AN480" s="106"/>
      <c r="AO480" s="106"/>
      <c r="AP480" s="106"/>
      <c r="AQ480" s="106"/>
      <c r="AR480" s="106"/>
      <c r="AS480" s="106"/>
      <c r="AT480" s="106"/>
      <c r="AU480" s="106"/>
      <c r="AV480" s="106"/>
      <c r="AW480" s="106"/>
      <c r="AX480" s="106"/>
      <c r="AY480" s="106"/>
      <c r="AZ480" s="106"/>
      <c r="BA480" s="106"/>
    </row>
    <row r="481" customFormat="false" ht="12.8" hidden="false" customHeight="false" outlineLevel="0" collapsed="false">
      <c r="K481" s="106"/>
      <c r="W481" s="106"/>
      <c r="X481" s="103"/>
      <c r="Y481" s="106"/>
      <c r="Z481" s="106"/>
      <c r="AA481" s="106"/>
      <c r="AB481" s="106"/>
      <c r="AC481" s="106"/>
      <c r="AD481" s="106"/>
      <c r="AE481" s="106"/>
      <c r="AF481" s="106"/>
      <c r="AG481" s="106"/>
      <c r="AH481" s="106"/>
      <c r="AI481" s="106"/>
      <c r="AJ481" s="106"/>
      <c r="AK481" s="106"/>
      <c r="AL481" s="106"/>
      <c r="AM481" s="106"/>
      <c r="AN481" s="106"/>
      <c r="AO481" s="106"/>
      <c r="AP481" s="106"/>
      <c r="AQ481" s="106"/>
      <c r="AR481" s="106"/>
      <c r="AS481" s="106"/>
      <c r="AT481" s="106"/>
      <c r="AU481" s="106"/>
      <c r="AV481" s="106"/>
      <c r="AW481" s="106"/>
      <c r="AX481" s="106"/>
      <c r="AY481" s="106"/>
      <c r="AZ481" s="106"/>
      <c r="BA481" s="106"/>
    </row>
    <row r="482" customFormat="false" ht="12.8" hidden="false" customHeight="false" outlineLevel="0" collapsed="false">
      <c r="K482" s="106"/>
      <c r="W482" s="106"/>
      <c r="X482" s="103"/>
      <c r="Y482" s="106"/>
      <c r="Z482" s="106"/>
      <c r="AA482" s="106"/>
      <c r="AB482" s="106"/>
      <c r="AC482" s="106"/>
      <c r="AD482" s="106"/>
      <c r="AE482" s="106"/>
      <c r="AF482" s="106"/>
      <c r="AG482" s="106"/>
      <c r="AH482" s="106"/>
      <c r="AI482" s="106"/>
      <c r="AJ482" s="106"/>
      <c r="AK482" s="106"/>
      <c r="AL482" s="106"/>
      <c r="AM482" s="106"/>
      <c r="AN482" s="106"/>
      <c r="AO482" s="106"/>
      <c r="AP482" s="106"/>
      <c r="AQ482" s="106"/>
      <c r="AR482" s="106"/>
      <c r="AS482" s="106"/>
      <c r="AT482" s="106"/>
      <c r="AU482" s="106"/>
      <c r="AV482" s="106"/>
      <c r="AW482" s="106"/>
      <c r="AX482" s="106"/>
      <c r="AY482" s="106"/>
      <c r="AZ482" s="106"/>
      <c r="BA482" s="106"/>
    </row>
    <row r="483" customFormat="false" ht="12.8" hidden="false" customHeight="false" outlineLevel="0" collapsed="false">
      <c r="K483" s="106"/>
      <c r="W483" s="106"/>
      <c r="X483" s="103"/>
      <c r="Y483" s="106"/>
      <c r="Z483" s="106"/>
      <c r="AA483" s="106"/>
      <c r="AB483" s="106"/>
      <c r="AC483" s="106"/>
      <c r="AD483" s="106"/>
      <c r="AE483" s="106"/>
      <c r="AF483" s="106"/>
      <c r="AG483" s="106"/>
      <c r="AH483" s="106"/>
      <c r="AI483" s="106"/>
      <c r="AJ483" s="106"/>
      <c r="AK483" s="106"/>
      <c r="AL483" s="106"/>
      <c r="AM483" s="106"/>
      <c r="AN483" s="106"/>
      <c r="AO483" s="106"/>
      <c r="AP483" s="106"/>
      <c r="AQ483" s="106"/>
      <c r="AR483" s="106"/>
      <c r="AS483" s="106"/>
      <c r="AT483" s="106"/>
      <c r="AU483" s="106"/>
      <c r="AV483" s="106"/>
      <c r="AW483" s="106"/>
      <c r="AX483" s="106"/>
      <c r="AY483" s="106"/>
      <c r="AZ483" s="106"/>
      <c r="BA483" s="106"/>
    </row>
    <row r="484" customFormat="false" ht="12.8" hidden="false" customHeight="false" outlineLevel="0" collapsed="false">
      <c r="K484" s="106"/>
      <c r="W484" s="106"/>
      <c r="X484" s="103"/>
      <c r="Y484" s="106"/>
      <c r="Z484" s="106"/>
      <c r="AA484" s="106"/>
      <c r="AB484" s="106"/>
      <c r="AC484" s="106"/>
      <c r="AD484" s="106"/>
      <c r="AE484" s="106"/>
      <c r="AF484" s="106"/>
      <c r="AG484" s="106"/>
      <c r="AH484" s="106"/>
      <c r="AI484" s="106"/>
      <c r="AJ484" s="106"/>
      <c r="AK484" s="106"/>
      <c r="AL484" s="106"/>
      <c r="AM484" s="106"/>
      <c r="AN484" s="106"/>
      <c r="AO484" s="106"/>
      <c r="AP484" s="106"/>
      <c r="AQ484" s="106"/>
      <c r="AR484" s="106"/>
      <c r="AS484" s="106"/>
      <c r="AT484" s="106"/>
      <c r="AU484" s="106"/>
      <c r="AV484" s="106"/>
      <c r="AW484" s="106"/>
      <c r="AX484" s="106"/>
      <c r="AY484" s="106"/>
      <c r="AZ484" s="106"/>
      <c r="BA484" s="106"/>
    </row>
    <row r="485" customFormat="false" ht="12.8" hidden="false" customHeight="false" outlineLevel="0" collapsed="false">
      <c r="K485" s="106"/>
      <c r="W485" s="106"/>
      <c r="X485" s="103"/>
      <c r="Y485" s="106"/>
      <c r="Z485" s="106"/>
      <c r="AA485" s="106"/>
      <c r="AB485" s="106"/>
      <c r="AC485" s="106"/>
      <c r="AD485" s="106"/>
      <c r="AE485" s="106"/>
      <c r="AF485" s="106"/>
      <c r="AG485" s="106"/>
      <c r="AH485" s="106"/>
      <c r="AI485" s="106"/>
      <c r="AJ485" s="106"/>
      <c r="AK485" s="106"/>
      <c r="AL485" s="106"/>
      <c r="AM485" s="106"/>
      <c r="AN485" s="106"/>
      <c r="AO485" s="106"/>
      <c r="AP485" s="106"/>
      <c r="AQ485" s="106"/>
      <c r="AR485" s="106"/>
      <c r="AS485" s="106"/>
      <c r="AT485" s="106"/>
      <c r="AU485" s="106"/>
      <c r="AV485" s="106"/>
      <c r="AW485" s="106"/>
      <c r="AX485" s="106"/>
      <c r="AY485" s="106"/>
      <c r="AZ485" s="106"/>
      <c r="BA485" s="106"/>
    </row>
    <row r="486" customFormat="false" ht="12.8" hidden="false" customHeight="false" outlineLevel="0" collapsed="false">
      <c r="K486" s="106"/>
      <c r="W486" s="106"/>
      <c r="X486" s="103"/>
      <c r="Y486" s="106"/>
      <c r="Z486" s="106"/>
      <c r="AA486" s="106"/>
      <c r="AB486" s="106"/>
      <c r="AC486" s="106"/>
      <c r="AD486" s="106"/>
      <c r="AE486" s="106"/>
      <c r="AF486" s="106"/>
      <c r="AG486" s="106"/>
      <c r="AH486" s="106"/>
      <c r="AI486" s="106"/>
      <c r="AJ486" s="106"/>
      <c r="AK486" s="106"/>
      <c r="AL486" s="106"/>
      <c r="AM486" s="106"/>
      <c r="AN486" s="106"/>
      <c r="AO486" s="106"/>
      <c r="AP486" s="106"/>
      <c r="AQ486" s="106"/>
      <c r="AR486" s="106"/>
      <c r="AS486" s="106"/>
      <c r="AT486" s="106"/>
      <c r="AU486" s="106"/>
      <c r="AV486" s="106"/>
      <c r="AW486" s="106"/>
      <c r="AX486" s="106"/>
      <c r="AY486" s="106"/>
      <c r="AZ486" s="106"/>
      <c r="BA486" s="106"/>
    </row>
    <row r="487" customFormat="false" ht="12.8" hidden="false" customHeight="false" outlineLevel="0" collapsed="false">
      <c r="K487" s="106"/>
      <c r="W487" s="106"/>
      <c r="X487" s="103"/>
      <c r="Y487" s="106"/>
      <c r="Z487" s="106"/>
      <c r="AA487" s="106"/>
      <c r="AB487" s="106"/>
      <c r="AC487" s="106"/>
      <c r="AD487" s="106"/>
      <c r="AE487" s="106"/>
      <c r="AF487" s="106"/>
      <c r="AG487" s="106"/>
      <c r="AH487" s="106"/>
      <c r="AI487" s="106"/>
      <c r="AJ487" s="106"/>
      <c r="AK487" s="106"/>
      <c r="AL487" s="106"/>
      <c r="AM487" s="106"/>
      <c r="AN487" s="106"/>
      <c r="AO487" s="106"/>
      <c r="AP487" s="106"/>
      <c r="AQ487" s="106"/>
      <c r="AR487" s="106"/>
      <c r="AS487" s="106"/>
      <c r="AT487" s="106"/>
      <c r="AU487" s="106"/>
      <c r="AV487" s="106"/>
      <c r="AW487" s="106"/>
      <c r="AX487" s="106"/>
      <c r="AY487" s="106"/>
      <c r="AZ487" s="106"/>
      <c r="BA487" s="106"/>
    </row>
    <row r="488" customFormat="false" ht="12.8" hidden="false" customHeight="false" outlineLevel="0" collapsed="false">
      <c r="K488" s="106"/>
      <c r="W488" s="106"/>
      <c r="X488" s="103"/>
      <c r="Y488" s="106"/>
      <c r="Z488" s="106"/>
      <c r="AA488" s="106"/>
      <c r="AB488" s="106"/>
      <c r="AC488" s="106"/>
      <c r="AD488" s="106"/>
      <c r="AE488" s="106"/>
      <c r="AF488" s="106"/>
      <c r="AG488" s="106"/>
      <c r="AH488" s="106"/>
      <c r="AI488" s="106"/>
      <c r="AJ488" s="106"/>
      <c r="AK488" s="106"/>
      <c r="AL488" s="106"/>
      <c r="AM488" s="106"/>
      <c r="AN488" s="106"/>
      <c r="AO488" s="106"/>
      <c r="AP488" s="106"/>
      <c r="AQ488" s="106"/>
      <c r="AR488" s="106"/>
      <c r="AS488" s="106"/>
      <c r="AT488" s="106"/>
      <c r="AU488" s="106"/>
      <c r="AV488" s="106"/>
      <c r="AW488" s="106"/>
      <c r="AX488" s="106"/>
      <c r="AY488" s="106"/>
      <c r="AZ488" s="106"/>
      <c r="BA488" s="106"/>
    </row>
    <row r="489" customFormat="false" ht="12.8" hidden="false" customHeight="false" outlineLevel="0" collapsed="false">
      <c r="K489" s="106"/>
      <c r="W489" s="106"/>
      <c r="X489" s="103"/>
      <c r="Y489" s="106"/>
      <c r="Z489" s="106"/>
      <c r="AA489" s="106"/>
      <c r="AB489" s="106"/>
      <c r="AC489" s="106"/>
      <c r="AD489" s="106"/>
      <c r="AE489" s="106"/>
      <c r="AF489" s="106"/>
      <c r="AG489" s="106"/>
      <c r="AH489" s="106"/>
      <c r="AI489" s="106"/>
      <c r="AJ489" s="106"/>
      <c r="AK489" s="106"/>
      <c r="AL489" s="106"/>
      <c r="AM489" s="106"/>
      <c r="AN489" s="106"/>
      <c r="AO489" s="106"/>
      <c r="AP489" s="106"/>
      <c r="AQ489" s="106"/>
      <c r="AR489" s="106"/>
      <c r="AS489" s="106"/>
      <c r="AT489" s="106"/>
      <c r="AU489" s="106"/>
      <c r="AV489" s="106"/>
      <c r="AW489" s="106"/>
      <c r="AX489" s="106"/>
      <c r="AY489" s="106"/>
      <c r="AZ489" s="106"/>
      <c r="BA489" s="106"/>
    </row>
    <row r="490" customFormat="false" ht="12.8" hidden="false" customHeight="false" outlineLevel="0" collapsed="false">
      <c r="K490" s="106"/>
      <c r="W490" s="106"/>
      <c r="X490" s="103"/>
      <c r="Y490" s="106"/>
      <c r="Z490" s="106"/>
      <c r="AA490" s="106"/>
      <c r="AB490" s="106"/>
      <c r="AC490" s="106"/>
      <c r="AD490" s="106"/>
      <c r="AE490" s="106"/>
      <c r="AF490" s="106"/>
      <c r="AG490" s="106"/>
      <c r="AH490" s="106"/>
      <c r="AI490" s="106"/>
      <c r="AJ490" s="106"/>
      <c r="AK490" s="106"/>
      <c r="AL490" s="106"/>
      <c r="AM490" s="106"/>
      <c r="AN490" s="106"/>
      <c r="AO490" s="106"/>
      <c r="AP490" s="106"/>
      <c r="AQ490" s="106"/>
      <c r="AR490" s="106"/>
      <c r="AS490" s="106"/>
      <c r="AT490" s="106"/>
      <c r="AU490" s="106"/>
      <c r="AV490" s="106"/>
      <c r="AW490" s="106"/>
      <c r="AX490" s="106"/>
      <c r="AY490" s="106"/>
      <c r="AZ490" s="106"/>
      <c r="BA490" s="106"/>
    </row>
    <row r="491" customFormat="false" ht="12.8" hidden="false" customHeight="false" outlineLevel="0" collapsed="false">
      <c r="K491" s="106"/>
      <c r="W491" s="106"/>
      <c r="X491" s="103"/>
      <c r="Y491" s="106"/>
      <c r="Z491" s="106"/>
      <c r="AA491" s="106"/>
      <c r="AB491" s="106"/>
      <c r="AC491" s="106"/>
      <c r="AD491" s="106"/>
      <c r="AE491" s="106"/>
      <c r="AF491" s="106"/>
      <c r="AG491" s="106"/>
      <c r="AH491" s="106"/>
      <c r="AI491" s="106"/>
      <c r="AJ491" s="106"/>
      <c r="AK491" s="106"/>
      <c r="AL491" s="106"/>
      <c r="AM491" s="106"/>
      <c r="AN491" s="106"/>
      <c r="AO491" s="106"/>
      <c r="AP491" s="106"/>
      <c r="AQ491" s="106"/>
      <c r="AR491" s="106"/>
      <c r="AS491" s="106"/>
      <c r="AT491" s="106"/>
      <c r="AU491" s="106"/>
      <c r="AV491" s="106"/>
      <c r="AW491" s="106"/>
      <c r="AX491" s="106"/>
      <c r="AY491" s="106"/>
      <c r="AZ491" s="106"/>
      <c r="BA491" s="106"/>
    </row>
    <row r="492" customFormat="false" ht="12.8" hidden="false" customHeight="false" outlineLevel="0" collapsed="false">
      <c r="K492" s="106"/>
      <c r="W492" s="106"/>
      <c r="X492" s="103"/>
      <c r="Y492" s="106"/>
      <c r="Z492" s="106"/>
      <c r="AA492" s="106"/>
      <c r="AB492" s="106"/>
      <c r="AC492" s="106"/>
      <c r="AD492" s="106"/>
      <c r="AE492" s="106"/>
      <c r="AF492" s="106"/>
      <c r="AG492" s="106"/>
      <c r="AH492" s="106"/>
      <c r="AI492" s="106"/>
      <c r="AJ492" s="106"/>
      <c r="AK492" s="106"/>
      <c r="AL492" s="106"/>
      <c r="AM492" s="106"/>
      <c r="AN492" s="106"/>
      <c r="AO492" s="106"/>
      <c r="AP492" s="106"/>
      <c r="AQ492" s="106"/>
      <c r="AR492" s="106"/>
      <c r="AS492" s="106"/>
      <c r="AT492" s="106"/>
      <c r="AU492" s="106"/>
      <c r="AV492" s="106"/>
      <c r="AW492" s="106"/>
      <c r="AX492" s="106"/>
      <c r="AY492" s="106"/>
      <c r="AZ492" s="106"/>
      <c r="BA492" s="106"/>
    </row>
    <row r="493" customFormat="false" ht="12.8" hidden="false" customHeight="false" outlineLevel="0" collapsed="false">
      <c r="K493" s="106"/>
      <c r="W493" s="106"/>
      <c r="X493" s="103"/>
      <c r="Y493" s="106"/>
      <c r="Z493" s="106"/>
      <c r="AA493" s="106"/>
      <c r="AB493" s="106"/>
      <c r="AC493" s="106"/>
      <c r="AD493" s="106"/>
      <c r="AE493" s="106"/>
      <c r="AF493" s="106"/>
      <c r="AG493" s="106"/>
      <c r="AH493" s="106"/>
      <c r="AI493" s="106"/>
      <c r="AJ493" s="106"/>
      <c r="AK493" s="106"/>
      <c r="AL493" s="106"/>
      <c r="AM493" s="106"/>
      <c r="AN493" s="106"/>
      <c r="AO493" s="106"/>
      <c r="AP493" s="106"/>
      <c r="AQ493" s="106"/>
      <c r="AR493" s="106"/>
      <c r="AS493" s="106"/>
      <c r="AT493" s="106"/>
      <c r="AU493" s="106"/>
      <c r="AV493" s="106"/>
      <c r="AW493" s="106"/>
      <c r="AX493" s="106"/>
      <c r="AY493" s="106"/>
      <c r="AZ493" s="106"/>
      <c r="BA493" s="106"/>
    </row>
    <row r="494" customFormat="false" ht="12.8" hidden="false" customHeight="false" outlineLevel="0" collapsed="false">
      <c r="K494" s="106"/>
      <c r="W494" s="106"/>
      <c r="X494" s="103"/>
      <c r="Y494" s="106"/>
      <c r="Z494" s="106"/>
      <c r="AA494" s="106"/>
      <c r="AB494" s="106"/>
      <c r="AC494" s="106"/>
      <c r="AD494" s="106"/>
      <c r="AE494" s="106"/>
      <c r="AF494" s="106"/>
      <c r="AG494" s="106"/>
      <c r="AH494" s="106"/>
      <c r="AI494" s="106"/>
      <c r="AJ494" s="106"/>
      <c r="AK494" s="106"/>
      <c r="AL494" s="106"/>
      <c r="AM494" s="106"/>
      <c r="AN494" s="106"/>
      <c r="AO494" s="106"/>
      <c r="AP494" s="106"/>
      <c r="AQ494" s="106"/>
      <c r="AR494" s="106"/>
      <c r="AS494" s="106"/>
      <c r="AT494" s="106"/>
      <c r="AU494" s="106"/>
      <c r="AV494" s="106"/>
      <c r="AW494" s="106"/>
      <c r="AX494" s="106"/>
      <c r="AY494" s="106"/>
      <c r="AZ494" s="106"/>
      <c r="BA494" s="106"/>
    </row>
    <row r="495" customFormat="false" ht="12.8" hidden="false" customHeight="false" outlineLevel="0" collapsed="false">
      <c r="K495" s="106"/>
      <c r="W495" s="106"/>
      <c r="X495" s="103"/>
      <c r="Y495" s="106"/>
      <c r="Z495" s="106"/>
      <c r="AA495" s="106"/>
      <c r="AB495" s="106"/>
      <c r="AC495" s="106"/>
      <c r="AD495" s="106"/>
      <c r="AE495" s="106"/>
      <c r="AF495" s="106"/>
      <c r="AG495" s="106"/>
      <c r="AH495" s="106"/>
      <c r="AI495" s="106"/>
      <c r="AJ495" s="106"/>
      <c r="AK495" s="106"/>
      <c r="AL495" s="106"/>
      <c r="AM495" s="106"/>
      <c r="AN495" s="106"/>
      <c r="AO495" s="106"/>
      <c r="AP495" s="106"/>
      <c r="AQ495" s="106"/>
      <c r="AR495" s="106"/>
      <c r="AS495" s="106"/>
      <c r="AT495" s="106"/>
      <c r="AU495" s="106"/>
      <c r="AV495" s="106"/>
      <c r="AW495" s="106"/>
      <c r="AX495" s="106"/>
      <c r="AY495" s="106"/>
      <c r="AZ495" s="106"/>
      <c r="BA495" s="106"/>
    </row>
    <row r="496" customFormat="false" ht="12.8" hidden="false" customHeight="false" outlineLevel="0" collapsed="false">
      <c r="K496" s="106"/>
      <c r="W496" s="106"/>
      <c r="X496" s="103"/>
      <c r="Y496" s="106"/>
      <c r="Z496" s="106"/>
      <c r="AA496" s="106"/>
      <c r="AB496" s="106"/>
      <c r="AC496" s="106"/>
      <c r="AD496" s="106"/>
      <c r="AE496" s="106"/>
      <c r="AF496" s="106"/>
      <c r="AG496" s="106"/>
      <c r="AH496" s="106"/>
      <c r="AI496" s="106"/>
      <c r="AJ496" s="106"/>
      <c r="AK496" s="106"/>
      <c r="AL496" s="106"/>
      <c r="AM496" s="106"/>
      <c r="AN496" s="106"/>
      <c r="AO496" s="106"/>
      <c r="AP496" s="106"/>
      <c r="AQ496" s="106"/>
      <c r="AR496" s="106"/>
      <c r="AS496" s="106"/>
      <c r="AT496" s="106"/>
      <c r="AU496" s="106"/>
      <c r="AV496" s="106"/>
      <c r="AW496" s="106"/>
      <c r="AX496" s="106"/>
      <c r="AY496" s="106"/>
      <c r="AZ496" s="106"/>
      <c r="BA496" s="106"/>
    </row>
    <row r="497" customFormat="false" ht="12.8" hidden="false" customHeight="false" outlineLevel="0" collapsed="false">
      <c r="K497" s="106"/>
      <c r="W497" s="106"/>
      <c r="X497" s="103"/>
      <c r="Y497" s="106"/>
      <c r="Z497" s="106"/>
      <c r="AA497" s="106"/>
      <c r="AB497" s="106"/>
      <c r="AC497" s="106"/>
      <c r="AD497" s="106"/>
      <c r="AE497" s="106"/>
      <c r="AF497" s="106"/>
      <c r="AG497" s="106"/>
      <c r="AH497" s="106"/>
      <c r="AI497" s="106"/>
      <c r="AJ497" s="106"/>
      <c r="AK497" s="106"/>
      <c r="AL497" s="106"/>
      <c r="AM497" s="106"/>
      <c r="AN497" s="106"/>
      <c r="AO497" s="106"/>
      <c r="AP497" s="106"/>
      <c r="AQ497" s="106"/>
      <c r="AR497" s="106"/>
      <c r="AS497" s="106"/>
      <c r="AT497" s="106"/>
      <c r="AU497" s="106"/>
      <c r="AV497" s="106"/>
      <c r="AW497" s="106"/>
      <c r="AX497" s="106"/>
      <c r="AY497" s="106"/>
      <c r="AZ497" s="106"/>
      <c r="BA497" s="106"/>
    </row>
    <row r="498" customFormat="false" ht="12.8" hidden="false" customHeight="false" outlineLevel="0" collapsed="false">
      <c r="K498" s="106"/>
      <c r="W498" s="106"/>
      <c r="X498" s="103"/>
      <c r="Y498" s="106"/>
      <c r="Z498" s="106"/>
      <c r="AA498" s="106"/>
      <c r="AB498" s="106"/>
      <c r="AC498" s="106"/>
      <c r="AD498" s="106"/>
      <c r="AE498" s="106"/>
      <c r="AF498" s="106"/>
      <c r="AG498" s="106"/>
      <c r="AH498" s="106"/>
      <c r="AI498" s="106"/>
      <c r="AJ498" s="106"/>
      <c r="AK498" s="106"/>
      <c r="AL498" s="106"/>
      <c r="AM498" s="106"/>
      <c r="AN498" s="106"/>
      <c r="AO498" s="106"/>
      <c r="AP498" s="106"/>
      <c r="AQ498" s="106"/>
      <c r="AR498" s="106"/>
      <c r="AS498" s="106"/>
      <c r="AT498" s="106"/>
      <c r="AU498" s="106"/>
      <c r="AV498" s="106"/>
      <c r="AW498" s="106"/>
      <c r="AX498" s="106"/>
      <c r="AY498" s="106"/>
      <c r="AZ498" s="106"/>
      <c r="BA498" s="106"/>
    </row>
    <row r="499" customFormat="false" ht="12.8" hidden="false" customHeight="false" outlineLevel="0" collapsed="false">
      <c r="K499" s="106"/>
      <c r="W499" s="106"/>
      <c r="X499" s="103"/>
      <c r="Y499" s="106"/>
      <c r="Z499" s="106"/>
      <c r="AA499" s="106"/>
      <c r="AB499" s="106"/>
      <c r="AC499" s="106"/>
      <c r="AD499" s="106"/>
      <c r="AE499" s="106"/>
      <c r="AF499" s="106"/>
      <c r="AG499" s="106"/>
      <c r="AH499" s="106"/>
      <c r="AI499" s="106"/>
      <c r="AJ499" s="106"/>
      <c r="AK499" s="106"/>
      <c r="AL499" s="106"/>
      <c r="AM499" s="106"/>
      <c r="AN499" s="106"/>
      <c r="AO499" s="106"/>
      <c r="AP499" s="106"/>
      <c r="AQ499" s="106"/>
      <c r="AR499" s="106"/>
      <c r="AS499" s="106"/>
      <c r="AT499" s="106"/>
      <c r="AU499" s="106"/>
      <c r="AV499" s="106"/>
      <c r="AW499" s="106"/>
      <c r="AX499" s="106"/>
      <c r="AY499" s="106"/>
      <c r="AZ499" s="106"/>
      <c r="BA499" s="106"/>
    </row>
    <row r="500" customFormat="false" ht="12.8" hidden="false" customHeight="false" outlineLevel="0" collapsed="false">
      <c r="K500" s="106"/>
      <c r="W500" s="106"/>
      <c r="X500" s="103"/>
      <c r="Y500" s="106"/>
      <c r="Z500" s="106"/>
      <c r="AA500" s="106"/>
      <c r="AB500" s="106"/>
      <c r="AC500" s="106"/>
      <c r="AD500" s="106"/>
      <c r="AE500" s="106"/>
      <c r="AF500" s="106"/>
      <c r="AG500" s="106"/>
      <c r="AH500" s="106"/>
      <c r="AI500" s="106"/>
      <c r="AJ500" s="106"/>
      <c r="AK500" s="106"/>
      <c r="AL500" s="106"/>
      <c r="AM500" s="106"/>
      <c r="AN500" s="106"/>
      <c r="AO500" s="106"/>
      <c r="AP500" s="106"/>
      <c r="AQ500" s="106"/>
      <c r="AR500" s="106"/>
      <c r="AS500" s="106"/>
      <c r="AT500" s="106"/>
      <c r="AU500" s="106"/>
      <c r="AV500" s="106"/>
      <c r="AW500" s="106"/>
      <c r="AX500" s="106"/>
      <c r="AY500" s="106"/>
      <c r="AZ500" s="106"/>
      <c r="BA500" s="106"/>
    </row>
    <row r="501" customFormat="false" ht="12.8" hidden="false" customHeight="false" outlineLevel="0" collapsed="false">
      <c r="K501" s="106"/>
      <c r="W501" s="106"/>
      <c r="X501" s="103"/>
      <c r="Y501" s="106"/>
      <c r="Z501" s="106"/>
      <c r="AA501" s="106"/>
      <c r="AB501" s="106"/>
      <c r="AC501" s="106"/>
      <c r="AD501" s="106"/>
      <c r="AE501" s="106"/>
      <c r="AF501" s="106"/>
      <c r="AG501" s="106"/>
      <c r="AH501" s="106"/>
      <c r="AI501" s="106"/>
      <c r="AJ501" s="106"/>
      <c r="AK501" s="106"/>
      <c r="AL501" s="106"/>
      <c r="AM501" s="106"/>
      <c r="AN501" s="106"/>
      <c r="AO501" s="106"/>
      <c r="AP501" s="106"/>
      <c r="AQ501" s="106"/>
      <c r="AR501" s="106"/>
      <c r="AS501" s="106"/>
      <c r="AT501" s="106"/>
      <c r="AU501" s="106"/>
      <c r="AV501" s="106"/>
      <c r="AW501" s="106"/>
      <c r="AX501" s="106"/>
      <c r="AY501" s="106"/>
      <c r="AZ501" s="106"/>
      <c r="BA501" s="106"/>
    </row>
    <row r="502" customFormat="false" ht="12.8" hidden="false" customHeight="false" outlineLevel="0" collapsed="false">
      <c r="K502" s="106"/>
      <c r="W502" s="106"/>
      <c r="X502" s="103"/>
      <c r="Y502" s="106"/>
      <c r="Z502" s="106"/>
      <c r="AA502" s="106"/>
      <c r="AB502" s="106"/>
      <c r="AC502" s="106"/>
      <c r="AD502" s="106"/>
      <c r="AE502" s="106"/>
      <c r="AF502" s="106"/>
      <c r="AG502" s="106"/>
      <c r="AH502" s="106"/>
      <c r="AI502" s="106"/>
      <c r="AJ502" s="106"/>
      <c r="AK502" s="106"/>
      <c r="AL502" s="106"/>
      <c r="AM502" s="106"/>
      <c r="AN502" s="106"/>
      <c r="AO502" s="106"/>
      <c r="AP502" s="106"/>
      <c r="AQ502" s="106"/>
      <c r="AR502" s="106"/>
      <c r="AS502" s="106"/>
      <c r="AT502" s="106"/>
      <c r="AU502" s="106"/>
      <c r="AV502" s="106"/>
      <c r="AW502" s="106"/>
      <c r="AX502" s="106"/>
      <c r="AY502" s="106"/>
      <c r="AZ502" s="106"/>
      <c r="BA502" s="106"/>
    </row>
    <row r="503" customFormat="false" ht="12.8" hidden="false" customHeight="false" outlineLevel="0" collapsed="false">
      <c r="K503" s="106"/>
      <c r="W503" s="106"/>
      <c r="X503" s="103"/>
      <c r="Y503" s="106"/>
      <c r="Z503" s="106"/>
      <c r="AA503" s="106"/>
      <c r="AB503" s="106"/>
      <c r="AC503" s="106"/>
      <c r="AD503" s="106"/>
      <c r="AE503" s="106"/>
      <c r="AF503" s="106"/>
      <c r="AG503" s="106"/>
      <c r="AH503" s="106"/>
      <c r="AI503" s="106"/>
      <c r="AJ503" s="106"/>
      <c r="AK503" s="106"/>
      <c r="AL503" s="106"/>
      <c r="AM503" s="106"/>
      <c r="AN503" s="106"/>
      <c r="AO503" s="106"/>
      <c r="AP503" s="106"/>
      <c r="AQ503" s="106"/>
      <c r="AR503" s="106"/>
      <c r="AS503" s="106"/>
      <c r="AT503" s="106"/>
      <c r="AU503" s="106"/>
      <c r="AV503" s="106"/>
      <c r="AW503" s="106"/>
      <c r="AX503" s="106"/>
      <c r="AY503" s="106"/>
      <c r="AZ503" s="106"/>
      <c r="BA503" s="106"/>
    </row>
    <row r="504" customFormat="false" ht="12.8" hidden="false" customHeight="false" outlineLevel="0" collapsed="false">
      <c r="K504" s="106"/>
      <c r="W504" s="106"/>
      <c r="X504" s="103"/>
      <c r="Y504" s="106"/>
      <c r="Z504" s="106"/>
      <c r="AA504" s="106"/>
      <c r="AB504" s="106"/>
      <c r="AC504" s="106"/>
      <c r="AD504" s="106"/>
      <c r="AE504" s="106"/>
      <c r="AF504" s="106"/>
      <c r="AG504" s="106"/>
      <c r="AH504" s="106"/>
      <c r="AI504" s="106"/>
      <c r="AJ504" s="106"/>
      <c r="AK504" s="106"/>
      <c r="AL504" s="106"/>
      <c r="AM504" s="106"/>
      <c r="AN504" s="106"/>
      <c r="AO504" s="106"/>
      <c r="AP504" s="106"/>
      <c r="AQ504" s="106"/>
      <c r="AR504" s="106"/>
      <c r="AS504" s="106"/>
      <c r="AT504" s="106"/>
      <c r="AU504" s="106"/>
      <c r="AV504" s="106"/>
      <c r="AW504" s="106"/>
      <c r="AX504" s="106"/>
      <c r="AY504" s="106"/>
      <c r="AZ504" s="106"/>
      <c r="BA504" s="106"/>
    </row>
    <row r="505" customFormat="false" ht="12.8" hidden="false" customHeight="false" outlineLevel="0" collapsed="false">
      <c r="K505" s="106"/>
      <c r="W505" s="106"/>
      <c r="X505" s="103"/>
      <c r="Y505" s="106"/>
      <c r="Z505" s="106"/>
      <c r="AA505" s="106"/>
      <c r="AB505" s="106"/>
      <c r="AC505" s="106"/>
      <c r="AD505" s="106"/>
      <c r="AE505" s="106"/>
      <c r="AF505" s="106"/>
      <c r="AG505" s="106"/>
      <c r="AH505" s="106"/>
      <c r="AI505" s="106"/>
      <c r="AJ505" s="106"/>
      <c r="AK505" s="106"/>
      <c r="AL505" s="106"/>
      <c r="AM505" s="106"/>
      <c r="AN505" s="106"/>
      <c r="AO505" s="106"/>
      <c r="AP505" s="106"/>
      <c r="AQ505" s="106"/>
      <c r="AR505" s="106"/>
      <c r="AS505" s="106"/>
      <c r="AT505" s="106"/>
      <c r="AU505" s="106"/>
      <c r="AV505" s="106"/>
      <c r="AW505" s="106"/>
      <c r="AX505" s="106"/>
      <c r="AY505" s="106"/>
      <c r="AZ505" s="106"/>
      <c r="BA505" s="106"/>
    </row>
    <row r="506" customFormat="false" ht="12.8" hidden="false" customHeight="false" outlineLevel="0" collapsed="false">
      <c r="K506" s="106"/>
      <c r="W506" s="106"/>
      <c r="X506" s="103"/>
      <c r="Y506" s="106"/>
      <c r="Z506" s="106"/>
      <c r="AA506" s="106"/>
      <c r="AB506" s="106"/>
      <c r="AC506" s="106"/>
      <c r="AD506" s="106"/>
      <c r="AE506" s="106"/>
      <c r="AF506" s="106"/>
      <c r="AG506" s="106"/>
      <c r="AH506" s="106"/>
      <c r="AI506" s="106"/>
      <c r="AJ506" s="106"/>
      <c r="AK506" s="106"/>
      <c r="AL506" s="106"/>
      <c r="AM506" s="106"/>
      <c r="AN506" s="106"/>
      <c r="AO506" s="106"/>
      <c r="AP506" s="106"/>
      <c r="AQ506" s="106"/>
      <c r="AR506" s="106"/>
      <c r="AS506" s="106"/>
      <c r="AT506" s="106"/>
      <c r="AU506" s="106"/>
      <c r="AV506" s="106"/>
      <c r="AW506" s="106"/>
      <c r="AX506" s="106"/>
      <c r="AY506" s="106"/>
      <c r="AZ506" s="106"/>
      <c r="BA506" s="106"/>
    </row>
    <row r="507" customFormat="false" ht="12.8" hidden="false" customHeight="false" outlineLevel="0" collapsed="false">
      <c r="K507" s="106"/>
      <c r="W507" s="106"/>
      <c r="X507" s="103"/>
      <c r="Y507" s="106"/>
      <c r="Z507" s="106"/>
      <c r="AA507" s="106"/>
      <c r="AB507" s="106"/>
      <c r="AC507" s="106"/>
      <c r="AD507" s="106"/>
      <c r="AE507" s="106"/>
      <c r="AF507" s="106"/>
      <c r="AG507" s="106"/>
      <c r="AH507" s="106"/>
      <c r="AI507" s="106"/>
      <c r="AJ507" s="106"/>
      <c r="AK507" s="106"/>
      <c r="AL507" s="106"/>
      <c r="AM507" s="106"/>
      <c r="AN507" s="106"/>
      <c r="AO507" s="106"/>
      <c r="AP507" s="106"/>
      <c r="AQ507" s="106"/>
      <c r="AR507" s="106"/>
      <c r="AS507" s="106"/>
      <c r="AT507" s="106"/>
      <c r="AU507" s="106"/>
      <c r="AV507" s="106"/>
      <c r="AW507" s="106"/>
      <c r="AX507" s="106"/>
      <c r="AY507" s="106"/>
      <c r="AZ507" s="106"/>
      <c r="BA507" s="106"/>
    </row>
    <row r="508" customFormat="false" ht="12.8" hidden="false" customHeight="false" outlineLevel="0" collapsed="false">
      <c r="K508" s="106"/>
      <c r="W508" s="106"/>
      <c r="X508" s="103"/>
      <c r="Y508" s="106"/>
      <c r="Z508" s="106"/>
      <c r="AA508" s="106"/>
      <c r="AB508" s="106"/>
      <c r="AC508" s="106"/>
      <c r="AD508" s="106"/>
      <c r="AE508" s="106"/>
      <c r="AF508" s="106"/>
      <c r="AG508" s="106"/>
      <c r="AH508" s="106"/>
      <c r="AI508" s="106"/>
      <c r="AJ508" s="106"/>
      <c r="AK508" s="106"/>
      <c r="AL508" s="106"/>
      <c r="AM508" s="106"/>
      <c r="AN508" s="106"/>
      <c r="AO508" s="106"/>
      <c r="AP508" s="106"/>
      <c r="AQ508" s="106"/>
      <c r="AR508" s="106"/>
      <c r="AS508" s="106"/>
      <c r="AT508" s="106"/>
      <c r="AU508" s="106"/>
      <c r="AV508" s="106"/>
      <c r="AW508" s="106"/>
      <c r="AX508" s="106"/>
      <c r="AY508" s="106"/>
      <c r="AZ508" s="106"/>
      <c r="BA508" s="106"/>
    </row>
    <row r="509" customFormat="false" ht="12.8" hidden="false" customHeight="false" outlineLevel="0" collapsed="false">
      <c r="K509" s="106"/>
      <c r="W509" s="106"/>
      <c r="X509" s="103"/>
      <c r="Y509" s="106"/>
      <c r="Z509" s="106"/>
      <c r="AA509" s="106"/>
      <c r="AB509" s="106"/>
      <c r="AC509" s="106"/>
      <c r="AD509" s="106"/>
      <c r="AE509" s="106"/>
      <c r="AF509" s="106"/>
      <c r="AG509" s="106"/>
      <c r="AH509" s="106"/>
      <c r="AI509" s="106"/>
      <c r="AJ509" s="106"/>
      <c r="AK509" s="106"/>
      <c r="AL509" s="106"/>
      <c r="AM509" s="106"/>
      <c r="AN509" s="106"/>
      <c r="AO509" s="106"/>
      <c r="AP509" s="106"/>
      <c r="AQ509" s="106"/>
      <c r="AR509" s="106"/>
      <c r="AS509" s="106"/>
      <c r="AT509" s="106"/>
      <c r="AU509" s="106"/>
      <c r="AV509" s="106"/>
      <c r="AW509" s="106"/>
      <c r="AX509" s="106"/>
      <c r="AY509" s="106"/>
      <c r="AZ509" s="106"/>
      <c r="BA509" s="106"/>
    </row>
    <row r="510" customFormat="false" ht="12.8" hidden="false" customHeight="false" outlineLevel="0" collapsed="false">
      <c r="K510" s="106"/>
      <c r="W510" s="106"/>
      <c r="X510" s="103"/>
      <c r="Y510" s="106"/>
      <c r="Z510" s="106"/>
      <c r="AA510" s="106"/>
      <c r="AB510" s="106"/>
      <c r="AC510" s="106"/>
      <c r="AD510" s="106"/>
      <c r="AE510" s="106"/>
      <c r="AF510" s="106"/>
      <c r="AG510" s="106"/>
      <c r="AH510" s="106"/>
      <c r="AI510" s="106"/>
      <c r="AJ510" s="106"/>
      <c r="AK510" s="106"/>
      <c r="AL510" s="106"/>
      <c r="AM510" s="106"/>
      <c r="AN510" s="106"/>
      <c r="AO510" s="106"/>
      <c r="AP510" s="106"/>
      <c r="AQ510" s="106"/>
      <c r="AR510" s="106"/>
      <c r="AS510" s="106"/>
      <c r="AT510" s="106"/>
      <c r="AU510" s="106"/>
      <c r="AV510" s="106"/>
      <c r="AW510" s="106"/>
      <c r="AX510" s="106"/>
      <c r="AY510" s="106"/>
      <c r="AZ510" s="106"/>
      <c r="BA510" s="106"/>
    </row>
    <row r="511" customFormat="false" ht="12.8" hidden="false" customHeight="false" outlineLevel="0" collapsed="false">
      <c r="K511" s="106"/>
      <c r="W511" s="106"/>
      <c r="X511" s="103"/>
      <c r="Y511" s="106"/>
      <c r="Z511" s="106"/>
      <c r="AA511" s="106"/>
      <c r="AB511" s="106"/>
      <c r="AC511" s="106"/>
      <c r="AD511" s="106"/>
      <c r="AE511" s="106"/>
      <c r="AF511" s="106"/>
      <c r="AG511" s="106"/>
      <c r="AH511" s="106"/>
      <c r="AI511" s="106"/>
      <c r="AJ511" s="106"/>
      <c r="AK511" s="106"/>
      <c r="AL511" s="106"/>
      <c r="AM511" s="106"/>
      <c r="AN511" s="106"/>
      <c r="AO511" s="106"/>
      <c r="AP511" s="106"/>
      <c r="AQ511" s="106"/>
      <c r="AR511" s="106"/>
      <c r="AS511" s="106"/>
      <c r="AT511" s="106"/>
      <c r="AU511" s="106"/>
      <c r="AV511" s="106"/>
      <c r="AW511" s="106"/>
      <c r="AX511" s="106"/>
      <c r="AY511" s="106"/>
      <c r="AZ511" s="106"/>
      <c r="BA511" s="106"/>
    </row>
    <row r="512" customFormat="false" ht="12.8" hidden="false" customHeight="false" outlineLevel="0" collapsed="false">
      <c r="K512" s="106"/>
      <c r="W512" s="106"/>
      <c r="X512" s="103"/>
      <c r="Y512" s="106"/>
      <c r="Z512" s="106"/>
      <c r="AA512" s="106"/>
      <c r="AB512" s="106"/>
      <c r="AC512" s="106"/>
      <c r="AD512" s="106"/>
      <c r="AE512" s="106"/>
      <c r="AF512" s="106"/>
      <c r="AG512" s="106"/>
      <c r="AH512" s="106"/>
      <c r="AI512" s="106"/>
      <c r="AJ512" s="106"/>
      <c r="AK512" s="106"/>
      <c r="AL512" s="106"/>
      <c r="AM512" s="106"/>
      <c r="AN512" s="106"/>
      <c r="AO512" s="106"/>
      <c r="AP512" s="106"/>
      <c r="AQ512" s="106"/>
      <c r="AR512" s="106"/>
      <c r="AS512" s="106"/>
      <c r="AT512" s="106"/>
      <c r="AU512" s="106"/>
      <c r="AV512" s="106"/>
      <c r="AW512" s="106"/>
      <c r="AX512" s="106"/>
      <c r="AY512" s="106"/>
      <c r="AZ512" s="106"/>
      <c r="BA512" s="106"/>
    </row>
    <row r="513" customFormat="false" ht="12.8" hidden="false" customHeight="false" outlineLevel="0" collapsed="false">
      <c r="K513" s="106"/>
      <c r="W513" s="106"/>
      <c r="X513" s="103"/>
      <c r="Y513" s="106"/>
      <c r="Z513" s="106"/>
      <c r="AA513" s="106"/>
      <c r="AB513" s="106"/>
      <c r="AC513" s="106"/>
      <c r="AD513" s="106"/>
      <c r="AE513" s="106"/>
      <c r="AF513" s="106"/>
      <c r="AG513" s="106"/>
      <c r="AH513" s="106"/>
      <c r="AI513" s="106"/>
      <c r="AJ513" s="106"/>
      <c r="AK513" s="106"/>
      <c r="AL513" s="106"/>
      <c r="AM513" s="106"/>
      <c r="AN513" s="106"/>
      <c r="AO513" s="106"/>
      <c r="AP513" s="106"/>
      <c r="AQ513" s="106"/>
      <c r="AR513" s="106"/>
      <c r="AS513" s="106"/>
      <c r="AT513" s="106"/>
      <c r="AU513" s="106"/>
      <c r="AV513" s="106"/>
      <c r="AW513" s="106"/>
      <c r="AX513" s="106"/>
      <c r="AY513" s="106"/>
      <c r="AZ513" s="106"/>
      <c r="BA513" s="106"/>
    </row>
    <row r="514" customFormat="false" ht="12.8" hidden="false" customHeight="false" outlineLevel="0" collapsed="false">
      <c r="K514" s="106"/>
      <c r="W514" s="106"/>
      <c r="X514" s="103"/>
      <c r="Y514" s="106"/>
      <c r="Z514" s="106"/>
      <c r="AA514" s="106"/>
      <c r="AB514" s="106"/>
      <c r="AC514" s="106"/>
      <c r="AD514" s="106"/>
      <c r="AE514" s="106"/>
      <c r="AF514" s="106"/>
      <c r="AG514" s="106"/>
      <c r="AH514" s="106"/>
      <c r="AI514" s="106"/>
      <c r="AJ514" s="106"/>
      <c r="AK514" s="106"/>
      <c r="AL514" s="106"/>
      <c r="AM514" s="106"/>
      <c r="AN514" s="106"/>
      <c r="AO514" s="106"/>
      <c r="AP514" s="106"/>
      <c r="AQ514" s="106"/>
      <c r="AR514" s="106"/>
      <c r="AS514" s="106"/>
      <c r="AT514" s="106"/>
      <c r="AU514" s="106"/>
      <c r="AV514" s="106"/>
      <c r="AW514" s="106"/>
      <c r="AX514" s="106"/>
      <c r="AY514" s="106"/>
      <c r="AZ514" s="106"/>
      <c r="BA514" s="106"/>
    </row>
    <row r="515" customFormat="false" ht="12.8" hidden="false" customHeight="false" outlineLevel="0" collapsed="false">
      <c r="K515" s="106"/>
      <c r="W515" s="106"/>
      <c r="X515" s="103"/>
      <c r="Y515" s="106"/>
      <c r="Z515" s="106"/>
      <c r="AA515" s="106"/>
      <c r="AB515" s="106"/>
      <c r="AC515" s="106"/>
      <c r="AD515" s="106"/>
      <c r="AE515" s="106"/>
      <c r="AF515" s="106"/>
      <c r="AG515" s="106"/>
      <c r="AH515" s="106"/>
      <c r="AI515" s="106"/>
      <c r="AJ515" s="106"/>
      <c r="AK515" s="106"/>
      <c r="AL515" s="106"/>
      <c r="AM515" s="106"/>
      <c r="AN515" s="106"/>
      <c r="AO515" s="106"/>
      <c r="AP515" s="106"/>
      <c r="AQ515" s="106"/>
      <c r="AR515" s="106"/>
      <c r="AS515" s="106"/>
      <c r="AT515" s="106"/>
      <c r="AU515" s="106"/>
      <c r="AV515" s="106"/>
      <c r="AW515" s="106"/>
      <c r="AX515" s="106"/>
      <c r="AY515" s="106"/>
      <c r="AZ515" s="106"/>
      <c r="BA515" s="106"/>
    </row>
    <row r="516" customFormat="false" ht="12.8" hidden="false" customHeight="false" outlineLevel="0" collapsed="false">
      <c r="K516" s="106"/>
      <c r="W516" s="106"/>
      <c r="X516" s="103"/>
      <c r="Y516" s="106"/>
      <c r="Z516" s="106"/>
      <c r="AA516" s="106"/>
      <c r="AB516" s="106"/>
      <c r="AC516" s="106"/>
      <c r="AD516" s="106"/>
      <c r="AE516" s="106"/>
      <c r="AF516" s="106"/>
      <c r="AG516" s="106"/>
      <c r="AH516" s="106"/>
      <c r="AI516" s="106"/>
      <c r="AJ516" s="106"/>
      <c r="AK516" s="106"/>
      <c r="AL516" s="106"/>
      <c r="AM516" s="106"/>
      <c r="AN516" s="106"/>
      <c r="AO516" s="106"/>
      <c r="AP516" s="106"/>
      <c r="AQ516" s="106"/>
      <c r="AR516" s="106"/>
      <c r="AS516" s="106"/>
      <c r="AT516" s="106"/>
      <c r="AU516" s="106"/>
      <c r="AV516" s="106"/>
      <c r="AW516" s="106"/>
      <c r="AX516" s="106"/>
      <c r="AY516" s="106"/>
      <c r="AZ516" s="106"/>
      <c r="BA516" s="106"/>
    </row>
    <row r="517" customFormat="false" ht="12.8" hidden="false" customHeight="false" outlineLevel="0" collapsed="false">
      <c r="K517" s="106"/>
      <c r="W517" s="106"/>
      <c r="X517" s="103"/>
      <c r="Y517" s="106"/>
      <c r="Z517" s="106"/>
      <c r="AA517" s="106"/>
      <c r="AB517" s="106"/>
      <c r="AC517" s="106"/>
      <c r="AD517" s="106"/>
      <c r="AE517" s="106"/>
      <c r="AF517" s="106"/>
      <c r="AG517" s="106"/>
      <c r="AH517" s="106"/>
      <c r="AI517" s="106"/>
      <c r="AJ517" s="106"/>
      <c r="AK517" s="106"/>
      <c r="AL517" s="106"/>
      <c r="AM517" s="106"/>
      <c r="AN517" s="106"/>
      <c r="AO517" s="106"/>
      <c r="AP517" s="106"/>
      <c r="AQ517" s="106"/>
      <c r="AR517" s="106"/>
      <c r="AS517" s="106"/>
      <c r="AT517" s="106"/>
      <c r="AU517" s="106"/>
      <c r="AV517" s="106"/>
      <c r="AW517" s="106"/>
      <c r="AX517" s="106"/>
      <c r="AY517" s="106"/>
      <c r="AZ517" s="106"/>
      <c r="BA517" s="106"/>
    </row>
    <row r="518" customFormat="false" ht="12.8" hidden="false" customHeight="false" outlineLevel="0" collapsed="false">
      <c r="K518" s="106"/>
      <c r="W518" s="106"/>
      <c r="X518" s="103"/>
      <c r="Y518" s="106"/>
      <c r="Z518" s="106"/>
      <c r="AA518" s="106"/>
      <c r="AB518" s="106"/>
      <c r="AC518" s="106"/>
      <c r="AD518" s="106"/>
      <c r="AE518" s="106"/>
      <c r="AF518" s="106"/>
      <c r="AG518" s="106"/>
      <c r="AH518" s="106"/>
      <c r="AI518" s="106"/>
      <c r="AJ518" s="106"/>
      <c r="AK518" s="106"/>
      <c r="AL518" s="106"/>
      <c r="AM518" s="106"/>
      <c r="AN518" s="106"/>
      <c r="AO518" s="106"/>
      <c r="AP518" s="106"/>
      <c r="AQ518" s="106"/>
      <c r="AR518" s="106"/>
      <c r="AS518" s="106"/>
      <c r="AT518" s="106"/>
      <c r="AU518" s="106"/>
      <c r="AV518" s="106"/>
      <c r="AW518" s="106"/>
      <c r="AX518" s="106"/>
      <c r="AY518" s="106"/>
      <c r="AZ518" s="106"/>
      <c r="BA518" s="106"/>
    </row>
    <row r="519" customFormat="false" ht="12.8" hidden="false" customHeight="false" outlineLevel="0" collapsed="false">
      <c r="K519" s="106"/>
      <c r="W519" s="106"/>
      <c r="X519" s="103"/>
      <c r="Y519" s="106"/>
      <c r="Z519" s="106"/>
      <c r="AA519" s="106"/>
      <c r="AB519" s="106"/>
      <c r="AC519" s="106"/>
      <c r="AD519" s="106"/>
      <c r="AE519" s="106"/>
      <c r="AF519" s="106"/>
      <c r="AG519" s="106"/>
      <c r="AH519" s="106"/>
      <c r="AI519" s="106"/>
      <c r="AJ519" s="106"/>
      <c r="AK519" s="106"/>
      <c r="AL519" s="106"/>
      <c r="AM519" s="106"/>
      <c r="AN519" s="106"/>
      <c r="AO519" s="106"/>
      <c r="AP519" s="106"/>
      <c r="AQ519" s="106"/>
      <c r="AR519" s="106"/>
      <c r="AS519" s="106"/>
      <c r="AT519" s="106"/>
      <c r="AU519" s="106"/>
      <c r="AV519" s="106"/>
      <c r="AW519" s="106"/>
      <c r="AX519" s="106"/>
      <c r="AY519" s="106"/>
      <c r="AZ519" s="106"/>
      <c r="BA519" s="106"/>
    </row>
    <row r="520" customFormat="false" ht="12.8" hidden="false" customHeight="false" outlineLevel="0" collapsed="false">
      <c r="K520" s="106"/>
      <c r="W520" s="106"/>
      <c r="X520" s="103"/>
      <c r="Y520" s="106"/>
      <c r="Z520" s="106"/>
      <c r="AA520" s="106"/>
      <c r="AB520" s="106"/>
      <c r="AC520" s="106"/>
      <c r="AD520" s="106"/>
      <c r="AE520" s="106"/>
      <c r="AF520" s="106"/>
      <c r="AG520" s="106"/>
      <c r="AH520" s="106"/>
      <c r="AI520" s="106"/>
      <c r="AJ520" s="106"/>
      <c r="AK520" s="106"/>
      <c r="AL520" s="106"/>
      <c r="AM520" s="106"/>
      <c r="AN520" s="106"/>
      <c r="AO520" s="106"/>
      <c r="AP520" s="106"/>
      <c r="AQ520" s="106"/>
      <c r="AR520" s="106"/>
      <c r="AS520" s="106"/>
      <c r="AT520" s="106"/>
      <c r="AU520" s="106"/>
      <c r="AV520" s="106"/>
      <c r="AW520" s="106"/>
      <c r="AX520" s="106"/>
      <c r="AY520" s="106"/>
      <c r="AZ520" s="106"/>
      <c r="BA520" s="106"/>
    </row>
    <row r="521" customFormat="false" ht="12.8" hidden="false" customHeight="false" outlineLevel="0" collapsed="false">
      <c r="K521" s="106"/>
      <c r="W521" s="106"/>
      <c r="X521" s="103"/>
      <c r="Y521" s="106"/>
      <c r="Z521" s="106"/>
      <c r="AA521" s="106"/>
      <c r="AB521" s="106"/>
      <c r="AC521" s="106"/>
      <c r="AD521" s="106"/>
      <c r="AE521" s="106"/>
      <c r="AF521" s="106"/>
      <c r="AG521" s="106"/>
      <c r="AH521" s="106"/>
      <c r="AI521" s="106"/>
      <c r="AJ521" s="106"/>
      <c r="AK521" s="106"/>
      <c r="AL521" s="106"/>
      <c r="AM521" s="106"/>
      <c r="AN521" s="106"/>
      <c r="AO521" s="106"/>
      <c r="AP521" s="106"/>
      <c r="AQ521" s="106"/>
      <c r="AR521" s="106"/>
      <c r="AS521" s="106"/>
      <c r="AT521" s="106"/>
      <c r="AU521" s="106"/>
      <c r="AV521" s="106"/>
      <c r="AW521" s="106"/>
      <c r="AX521" s="106"/>
      <c r="AY521" s="106"/>
      <c r="AZ521" s="106"/>
      <c r="BA521" s="106"/>
    </row>
    <row r="522" customFormat="false" ht="12.8" hidden="false" customHeight="false" outlineLevel="0" collapsed="false">
      <c r="K522" s="106"/>
      <c r="W522" s="106"/>
      <c r="X522" s="103"/>
      <c r="Y522" s="106"/>
      <c r="Z522" s="106"/>
      <c r="AA522" s="106"/>
      <c r="AB522" s="106"/>
      <c r="AC522" s="106"/>
      <c r="AD522" s="106"/>
      <c r="AE522" s="106"/>
      <c r="AF522" s="106"/>
      <c r="AG522" s="106"/>
      <c r="AH522" s="106"/>
      <c r="AI522" s="106"/>
      <c r="AJ522" s="106"/>
      <c r="AK522" s="106"/>
      <c r="AL522" s="106"/>
      <c r="AM522" s="106"/>
      <c r="AN522" s="106"/>
      <c r="AO522" s="106"/>
      <c r="AP522" s="106"/>
      <c r="AQ522" s="106"/>
      <c r="AR522" s="106"/>
      <c r="AS522" s="106"/>
      <c r="AT522" s="106"/>
      <c r="AU522" s="106"/>
      <c r="AV522" s="106"/>
      <c r="AW522" s="106"/>
      <c r="AX522" s="106"/>
      <c r="AY522" s="106"/>
      <c r="AZ522" s="106"/>
      <c r="BA522" s="106"/>
    </row>
    <row r="523" customFormat="false" ht="12.8" hidden="false" customHeight="false" outlineLevel="0" collapsed="false">
      <c r="K523" s="106"/>
      <c r="W523" s="106"/>
      <c r="X523" s="103"/>
      <c r="Y523" s="106"/>
      <c r="Z523" s="106"/>
      <c r="AA523" s="106"/>
      <c r="AB523" s="106"/>
      <c r="AC523" s="106"/>
      <c r="AD523" s="106"/>
      <c r="AE523" s="106"/>
      <c r="AF523" s="106"/>
      <c r="AG523" s="106"/>
      <c r="AH523" s="106"/>
      <c r="AI523" s="106"/>
      <c r="AJ523" s="106"/>
      <c r="AK523" s="106"/>
      <c r="AL523" s="106"/>
      <c r="AM523" s="106"/>
      <c r="AN523" s="106"/>
      <c r="AO523" s="106"/>
      <c r="AP523" s="106"/>
      <c r="AQ523" s="106"/>
      <c r="AR523" s="106"/>
      <c r="AS523" s="106"/>
      <c r="AT523" s="106"/>
      <c r="AU523" s="106"/>
      <c r="AV523" s="106"/>
      <c r="AW523" s="106"/>
      <c r="AX523" s="106"/>
      <c r="AY523" s="106"/>
      <c r="AZ523" s="106"/>
      <c r="BA523" s="106"/>
    </row>
    <row r="524" customFormat="false" ht="12.8" hidden="false" customHeight="false" outlineLevel="0" collapsed="false">
      <c r="K524" s="106"/>
      <c r="W524" s="106"/>
      <c r="X524" s="103"/>
      <c r="Y524" s="106"/>
      <c r="Z524" s="106"/>
      <c r="AA524" s="106"/>
      <c r="AB524" s="106"/>
      <c r="AC524" s="106"/>
      <c r="AD524" s="106"/>
      <c r="AE524" s="106"/>
      <c r="AF524" s="106"/>
      <c r="AG524" s="106"/>
      <c r="AH524" s="106"/>
      <c r="AI524" s="106"/>
      <c r="AJ524" s="106"/>
      <c r="AK524" s="106"/>
      <c r="AL524" s="106"/>
      <c r="AM524" s="106"/>
      <c r="AN524" s="106"/>
      <c r="AO524" s="106"/>
      <c r="AP524" s="106"/>
      <c r="AQ524" s="106"/>
      <c r="AR524" s="106"/>
      <c r="AS524" s="106"/>
      <c r="AT524" s="106"/>
      <c r="AU524" s="106"/>
      <c r="AV524" s="106"/>
      <c r="AW524" s="106"/>
      <c r="AX524" s="106"/>
      <c r="AY524" s="106"/>
      <c r="AZ524" s="106"/>
      <c r="BA524" s="106"/>
    </row>
    <row r="525" customFormat="false" ht="12.8" hidden="false" customHeight="false" outlineLevel="0" collapsed="false">
      <c r="K525" s="106"/>
      <c r="W525" s="106"/>
      <c r="X525" s="103"/>
      <c r="Y525" s="106"/>
      <c r="Z525" s="106"/>
      <c r="AA525" s="106"/>
      <c r="AB525" s="106"/>
      <c r="AC525" s="106"/>
      <c r="AD525" s="106"/>
      <c r="AE525" s="106"/>
      <c r="AF525" s="106"/>
      <c r="AG525" s="106"/>
      <c r="AH525" s="106"/>
      <c r="AI525" s="106"/>
      <c r="AJ525" s="106"/>
      <c r="AK525" s="106"/>
      <c r="AL525" s="106"/>
      <c r="AM525" s="106"/>
      <c r="AN525" s="106"/>
      <c r="AO525" s="106"/>
      <c r="AP525" s="106"/>
      <c r="AQ525" s="106"/>
      <c r="AR525" s="106"/>
      <c r="AS525" s="106"/>
      <c r="AT525" s="106"/>
      <c r="AU525" s="106"/>
      <c r="AV525" s="106"/>
      <c r="AW525" s="106"/>
      <c r="AX525" s="106"/>
      <c r="AY525" s="106"/>
      <c r="AZ525" s="106"/>
      <c r="BA525" s="106"/>
    </row>
    <row r="526" customFormat="false" ht="12.8" hidden="false" customHeight="false" outlineLevel="0" collapsed="false">
      <c r="K526" s="106"/>
      <c r="W526" s="106"/>
      <c r="X526" s="103"/>
      <c r="Y526" s="106"/>
      <c r="Z526" s="106"/>
      <c r="AA526" s="106"/>
      <c r="AB526" s="106"/>
      <c r="AC526" s="106"/>
      <c r="AD526" s="106"/>
      <c r="AE526" s="106"/>
      <c r="AF526" s="106"/>
      <c r="AG526" s="106"/>
      <c r="AH526" s="106"/>
      <c r="AI526" s="106"/>
      <c r="AJ526" s="106"/>
      <c r="AK526" s="106"/>
      <c r="AL526" s="106"/>
      <c r="AM526" s="106"/>
      <c r="AN526" s="106"/>
      <c r="AO526" s="106"/>
      <c r="AP526" s="106"/>
      <c r="AQ526" s="106"/>
      <c r="AR526" s="106"/>
      <c r="AS526" s="106"/>
      <c r="AT526" s="106"/>
      <c r="AU526" s="106"/>
      <c r="AV526" s="106"/>
      <c r="AW526" s="106"/>
      <c r="AX526" s="106"/>
      <c r="AY526" s="106"/>
      <c r="AZ526" s="106"/>
      <c r="BA526" s="106"/>
    </row>
    <row r="527" customFormat="false" ht="12.8" hidden="false" customHeight="false" outlineLevel="0" collapsed="false">
      <c r="K527" s="106"/>
      <c r="W527" s="106"/>
      <c r="X527" s="103"/>
      <c r="Y527" s="106"/>
      <c r="Z527" s="106"/>
      <c r="AA527" s="106"/>
      <c r="AB527" s="106"/>
      <c r="AC527" s="106"/>
      <c r="AD527" s="106"/>
      <c r="AE527" s="106"/>
      <c r="AF527" s="106"/>
      <c r="AG527" s="106"/>
      <c r="AH527" s="106"/>
      <c r="AI527" s="106"/>
      <c r="AJ527" s="106"/>
      <c r="AK527" s="106"/>
      <c r="AL527" s="106"/>
      <c r="AM527" s="106"/>
      <c r="AN527" s="106"/>
      <c r="AO527" s="106"/>
      <c r="AP527" s="106"/>
      <c r="AQ527" s="106"/>
      <c r="AR527" s="106"/>
      <c r="AS527" s="106"/>
      <c r="AT527" s="106"/>
      <c r="AU527" s="106"/>
      <c r="AV527" s="106"/>
      <c r="AW527" s="106"/>
      <c r="AX527" s="106"/>
      <c r="AY527" s="106"/>
      <c r="AZ527" s="106"/>
      <c r="BA527" s="106"/>
    </row>
    <row r="528" customFormat="false" ht="12.8" hidden="false" customHeight="false" outlineLevel="0" collapsed="false">
      <c r="K528" s="106"/>
      <c r="W528" s="106"/>
      <c r="X528" s="103"/>
      <c r="Y528" s="106"/>
      <c r="Z528" s="106"/>
      <c r="AA528" s="106"/>
      <c r="AB528" s="106"/>
      <c r="AC528" s="106"/>
      <c r="AD528" s="106"/>
      <c r="AE528" s="106"/>
      <c r="AF528" s="106"/>
      <c r="AG528" s="106"/>
      <c r="AH528" s="106"/>
      <c r="AI528" s="106"/>
      <c r="AJ528" s="106"/>
      <c r="AK528" s="106"/>
      <c r="AL528" s="106"/>
      <c r="AM528" s="106"/>
      <c r="AN528" s="106"/>
      <c r="AO528" s="106"/>
      <c r="AP528" s="106"/>
      <c r="AQ528" s="106"/>
      <c r="AR528" s="106"/>
      <c r="AS528" s="106"/>
      <c r="AT528" s="106"/>
      <c r="AU528" s="106"/>
      <c r="AV528" s="106"/>
      <c r="AW528" s="106"/>
      <c r="AX528" s="106"/>
      <c r="AY528" s="106"/>
      <c r="AZ528" s="106"/>
      <c r="BA528" s="106"/>
    </row>
    <row r="529" customFormat="false" ht="12.8" hidden="false" customHeight="false" outlineLevel="0" collapsed="false">
      <c r="K529" s="106"/>
      <c r="W529" s="106"/>
      <c r="X529" s="103"/>
      <c r="Y529" s="106"/>
      <c r="Z529" s="106"/>
      <c r="AA529" s="106"/>
      <c r="AB529" s="106"/>
      <c r="AC529" s="106"/>
      <c r="AD529" s="106"/>
      <c r="AE529" s="106"/>
      <c r="AF529" s="106"/>
      <c r="AG529" s="106"/>
      <c r="AH529" s="106"/>
      <c r="AI529" s="106"/>
      <c r="AJ529" s="106"/>
      <c r="AK529" s="106"/>
      <c r="AL529" s="106"/>
      <c r="AM529" s="106"/>
      <c r="AN529" s="106"/>
      <c r="AO529" s="106"/>
      <c r="AP529" s="106"/>
      <c r="AQ529" s="106"/>
      <c r="AR529" s="106"/>
      <c r="AS529" s="106"/>
      <c r="AT529" s="106"/>
      <c r="AU529" s="106"/>
      <c r="AV529" s="106"/>
      <c r="AW529" s="106"/>
      <c r="AX529" s="106"/>
      <c r="AY529" s="106"/>
      <c r="AZ529" s="106"/>
      <c r="BA529" s="106"/>
    </row>
    <row r="530" customFormat="false" ht="12.8" hidden="false" customHeight="false" outlineLevel="0" collapsed="false">
      <c r="K530" s="106"/>
      <c r="W530" s="106"/>
      <c r="X530" s="103"/>
      <c r="Y530" s="106"/>
      <c r="Z530" s="106"/>
      <c r="AA530" s="106"/>
      <c r="AB530" s="106"/>
      <c r="AC530" s="106"/>
      <c r="AD530" s="106"/>
      <c r="AE530" s="106"/>
      <c r="AF530" s="106"/>
      <c r="AG530" s="106"/>
      <c r="AH530" s="106"/>
      <c r="AI530" s="106"/>
      <c r="AJ530" s="106"/>
      <c r="AK530" s="106"/>
      <c r="AL530" s="106"/>
      <c r="AM530" s="106"/>
      <c r="AN530" s="106"/>
      <c r="AO530" s="106"/>
      <c r="AP530" s="106"/>
      <c r="AQ530" s="106"/>
      <c r="AR530" s="106"/>
      <c r="AS530" s="106"/>
      <c r="AT530" s="106"/>
      <c r="AU530" s="106"/>
      <c r="AV530" s="106"/>
      <c r="AW530" s="106"/>
      <c r="AX530" s="106"/>
      <c r="AY530" s="106"/>
      <c r="AZ530" s="106"/>
      <c r="BA530" s="106"/>
    </row>
    <row r="531" customFormat="false" ht="12.8" hidden="false" customHeight="false" outlineLevel="0" collapsed="false">
      <c r="K531" s="106"/>
      <c r="W531" s="106"/>
      <c r="X531" s="103"/>
      <c r="Y531" s="106"/>
      <c r="Z531" s="106"/>
      <c r="AA531" s="106"/>
      <c r="AB531" s="106"/>
      <c r="AC531" s="106"/>
      <c r="AD531" s="106"/>
      <c r="AE531" s="106"/>
      <c r="AF531" s="106"/>
      <c r="AG531" s="106"/>
      <c r="AH531" s="106"/>
      <c r="AI531" s="106"/>
      <c r="AJ531" s="106"/>
      <c r="AK531" s="106"/>
      <c r="AL531" s="106"/>
      <c r="AM531" s="106"/>
      <c r="AN531" s="106"/>
      <c r="AO531" s="106"/>
      <c r="AP531" s="106"/>
      <c r="AQ531" s="106"/>
      <c r="AR531" s="106"/>
      <c r="AS531" s="106"/>
      <c r="AT531" s="106"/>
      <c r="AU531" s="106"/>
      <c r="AV531" s="106"/>
      <c r="AW531" s="106"/>
      <c r="AX531" s="106"/>
      <c r="AY531" s="106"/>
      <c r="AZ531" s="106"/>
      <c r="BA531" s="106"/>
    </row>
    <row r="532" customFormat="false" ht="12.8" hidden="false" customHeight="false" outlineLevel="0" collapsed="false">
      <c r="K532" s="106"/>
      <c r="W532" s="106"/>
      <c r="X532" s="103"/>
      <c r="Y532" s="106"/>
      <c r="Z532" s="106"/>
      <c r="AA532" s="106"/>
      <c r="AB532" s="106"/>
      <c r="AC532" s="106"/>
      <c r="AD532" s="106"/>
      <c r="AE532" s="106"/>
      <c r="AF532" s="106"/>
      <c r="AG532" s="106"/>
      <c r="AH532" s="106"/>
      <c r="AI532" s="106"/>
      <c r="AJ532" s="106"/>
      <c r="AK532" s="106"/>
      <c r="AL532" s="106"/>
      <c r="AM532" s="106"/>
      <c r="AN532" s="106"/>
      <c r="AO532" s="106"/>
      <c r="AP532" s="106"/>
      <c r="AQ532" s="106"/>
      <c r="AR532" s="106"/>
      <c r="AS532" s="106"/>
      <c r="AT532" s="106"/>
      <c r="AU532" s="106"/>
      <c r="AV532" s="106"/>
      <c r="AW532" s="106"/>
      <c r="AX532" s="106"/>
      <c r="AY532" s="106"/>
      <c r="AZ532" s="106"/>
      <c r="BA532" s="106"/>
    </row>
    <row r="533" customFormat="false" ht="12.8" hidden="false" customHeight="false" outlineLevel="0" collapsed="false">
      <c r="K533" s="106"/>
      <c r="W533" s="106"/>
      <c r="X533" s="103"/>
      <c r="Y533" s="106"/>
      <c r="Z533" s="106"/>
      <c r="AA533" s="106"/>
      <c r="AB533" s="106"/>
      <c r="AC533" s="106"/>
      <c r="AD533" s="106"/>
      <c r="AE533" s="106"/>
      <c r="AF533" s="106"/>
      <c r="AG533" s="106"/>
      <c r="AH533" s="106"/>
      <c r="AI533" s="106"/>
      <c r="AJ533" s="106"/>
      <c r="AK533" s="106"/>
      <c r="AL533" s="106"/>
      <c r="AM533" s="106"/>
      <c r="AN533" s="106"/>
      <c r="AO533" s="106"/>
      <c r="AP533" s="106"/>
      <c r="AQ533" s="106"/>
      <c r="AR533" s="106"/>
      <c r="AS533" s="106"/>
      <c r="AT533" s="106"/>
      <c r="AU533" s="106"/>
      <c r="AV533" s="106"/>
      <c r="AW533" s="106"/>
      <c r="AX533" s="106"/>
      <c r="AY533" s="106"/>
      <c r="AZ533" s="106"/>
      <c r="BA533" s="106"/>
    </row>
    <row r="534" customFormat="false" ht="12.8" hidden="false" customHeight="false" outlineLevel="0" collapsed="false">
      <c r="K534" s="106"/>
      <c r="W534" s="106"/>
      <c r="X534" s="103"/>
      <c r="Y534" s="106"/>
      <c r="Z534" s="106"/>
      <c r="AA534" s="106"/>
      <c r="AB534" s="106"/>
      <c r="AC534" s="106"/>
      <c r="AD534" s="106"/>
      <c r="AE534" s="106"/>
      <c r="AF534" s="106"/>
      <c r="AG534" s="106"/>
      <c r="AH534" s="106"/>
      <c r="AI534" s="106"/>
      <c r="AJ534" s="106"/>
      <c r="AK534" s="106"/>
      <c r="AL534" s="106"/>
      <c r="AM534" s="106"/>
      <c r="AN534" s="106"/>
      <c r="AO534" s="106"/>
      <c r="AP534" s="106"/>
      <c r="AQ534" s="106"/>
      <c r="AR534" s="106"/>
      <c r="AS534" s="106"/>
      <c r="AT534" s="106"/>
      <c r="AU534" s="106"/>
      <c r="AV534" s="106"/>
      <c r="AW534" s="106"/>
      <c r="AX534" s="106"/>
      <c r="AY534" s="106"/>
      <c r="AZ534" s="106"/>
      <c r="BA534" s="106"/>
    </row>
    <row r="535" customFormat="false" ht="12.8" hidden="false" customHeight="false" outlineLevel="0" collapsed="false">
      <c r="K535" s="106"/>
      <c r="W535" s="106"/>
      <c r="X535" s="103"/>
      <c r="Y535" s="106"/>
      <c r="Z535" s="106"/>
      <c r="AA535" s="106"/>
      <c r="AB535" s="106"/>
      <c r="AC535" s="106"/>
      <c r="AD535" s="106"/>
      <c r="AE535" s="106"/>
      <c r="AF535" s="106"/>
      <c r="AG535" s="106"/>
      <c r="AH535" s="106"/>
      <c r="AI535" s="106"/>
      <c r="AJ535" s="106"/>
      <c r="AK535" s="106"/>
      <c r="AL535" s="106"/>
      <c r="AM535" s="106"/>
      <c r="AN535" s="106"/>
      <c r="AO535" s="106"/>
      <c r="AP535" s="106"/>
      <c r="AQ535" s="106"/>
      <c r="AR535" s="106"/>
      <c r="AS535" s="106"/>
      <c r="AT535" s="106"/>
      <c r="AU535" s="106"/>
      <c r="AV535" s="106"/>
      <c r="AW535" s="106"/>
      <c r="AX535" s="106"/>
      <c r="AY535" s="106"/>
      <c r="AZ535" s="106"/>
      <c r="BA535" s="106"/>
    </row>
    <row r="536" customFormat="false" ht="12.8" hidden="false" customHeight="false" outlineLevel="0" collapsed="false">
      <c r="K536" s="106"/>
      <c r="W536" s="106"/>
      <c r="X536" s="103"/>
      <c r="Y536" s="106"/>
      <c r="Z536" s="106"/>
      <c r="AA536" s="106"/>
      <c r="AB536" s="106"/>
      <c r="AC536" s="106"/>
      <c r="AD536" s="106"/>
      <c r="AE536" s="106"/>
      <c r="AF536" s="106"/>
      <c r="AG536" s="106"/>
      <c r="AH536" s="106"/>
      <c r="AI536" s="106"/>
      <c r="AJ536" s="106"/>
      <c r="AK536" s="106"/>
      <c r="AL536" s="106"/>
      <c r="AM536" s="106"/>
      <c r="AN536" s="106"/>
      <c r="AO536" s="106"/>
      <c r="AP536" s="106"/>
      <c r="AQ536" s="106"/>
      <c r="AR536" s="106"/>
      <c r="AS536" s="106"/>
      <c r="AT536" s="106"/>
      <c r="AU536" s="106"/>
      <c r="AV536" s="106"/>
      <c r="AW536" s="106"/>
      <c r="AX536" s="106"/>
      <c r="AY536" s="106"/>
      <c r="AZ536" s="106"/>
      <c r="BA536" s="106"/>
    </row>
    <row r="537" customFormat="false" ht="12.8" hidden="false" customHeight="false" outlineLevel="0" collapsed="false">
      <c r="K537" s="106"/>
      <c r="W537" s="106"/>
      <c r="X537" s="103"/>
      <c r="Y537" s="106"/>
      <c r="Z537" s="106"/>
      <c r="AA537" s="106"/>
      <c r="AB537" s="106"/>
      <c r="AC537" s="106"/>
      <c r="AD537" s="106"/>
      <c r="AE537" s="106"/>
      <c r="AF537" s="106"/>
      <c r="AG537" s="106"/>
      <c r="AH537" s="106"/>
      <c r="AI537" s="106"/>
      <c r="AJ537" s="106"/>
      <c r="AK537" s="106"/>
      <c r="AL537" s="106"/>
      <c r="AM537" s="106"/>
      <c r="AN537" s="106"/>
      <c r="AO537" s="106"/>
      <c r="AP537" s="106"/>
      <c r="AQ537" s="106"/>
      <c r="AR537" s="106"/>
      <c r="AS537" s="106"/>
      <c r="AT537" s="106"/>
      <c r="AU537" s="106"/>
      <c r="AV537" s="106"/>
      <c r="AW537" s="106"/>
      <c r="AX537" s="106"/>
      <c r="AY537" s="106"/>
      <c r="AZ537" s="106"/>
      <c r="BA537" s="106"/>
    </row>
    <row r="538" customFormat="false" ht="12.8" hidden="false" customHeight="false" outlineLevel="0" collapsed="false">
      <c r="K538" s="106"/>
      <c r="W538" s="106"/>
      <c r="X538" s="103"/>
      <c r="Y538" s="106"/>
      <c r="Z538" s="106"/>
      <c r="AA538" s="106"/>
      <c r="AB538" s="106"/>
      <c r="AC538" s="106"/>
      <c r="AD538" s="106"/>
      <c r="AE538" s="106"/>
      <c r="AF538" s="106"/>
      <c r="AG538" s="106"/>
      <c r="AH538" s="106"/>
      <c r="AI538" s="106"/>
      <c r="AJ538" s="106"/>
      <c r="AK538" s="106"/>
      <c r="AL538" s="106"/>
      <c r="AM538" s="106"/>
      <c r="AN538" s="106"/>
      <c r="AO538" s="106"/>
      <c r="AP538" s="106"/>
      <c r="AQ538" s="106"/>
      <c r="AR538" s="106"/>
      <c r="AS538" s="106"/>
      <c r="AT538" s="106"/>
      <c r="AU538" s="106"/>
      <c r="AV538" s="106"/>
      <c r="AW538" s="106"/>
      <c r="AX538" s="106"/>
      <c r="AY538" s="106"/>
      <c r="AZ538" s="106"/>
      <c r="BA538" s="106"/>
    </row>
    <row r="539" customFormat="false" ht="12.8" hidden="false" customHeight="false" outlineLevel="0" collapsed="false">
      <c r="K539" s="106"/>
      <c r="W539" s="106"/>
      <c r="X539" s="103"/>
      <c r="Y539" s="106"/>
      <c r="Z539" s="106"/>
      <c r="AA539" s="106"/>
      <c r="AB539" s="106"/>
      <c r="AC539" s="106"/>
      <c r="AD539" s="106"/>
      <c r="AE539" s="106"/>
      <c r="AF539" s="106"/>
      <c r="AG539" s="106"/>
      <c r="AH539" s="106"/>
      <c r="AI539" s="106"/>
      <c r="AJ539" s="106"/>
      <c r="AK539" s="106"/>
      <c r="AL539" s="106"/>
      <c r="AM539" s="106"/>
      <c r="AN539" s="106"/>
      <c r="AO539" s="106"/>
      <c r="AP539" s="106"/>
      <c r="AQ539" s="106"/>
      <c r="AR539" s="106"/>
      <c r="AS539" s="106"/>
      <c r="AT539" s="106"/>
      <c r="AU539" s="106"/>
      <c r="AV539" s="106"/>
      <c r="AW539" s="106"/>
      <c r="AX539" s="106"/>
      <c r="AY539" s="106"/>
      <c r="AZ539" s="106"/>
      <c r="BA539" s="106"/>
    </row>
    <row r="540" customFormat="false" ht="12.8" hidden="false" customHeight="false" outlineLevel="0" collapsed="false">
      <c r="K540" s="106"/>
      <c r="W540" s="106"/>
      <c r="X540" s="103"/>
      <c r="Y540" s="106"/>
      <c r="Z540" s="106"/>
      <c r="AA540" s="106"/>
      <c r="AB540" s="106"/>
      <c r="AC540" s="106"/>
      <c r="AD540" s="106"/>
      <c r="AE540" s="106"/>
      <c r="AF540" s="106"/>
      <c r="AG540" s="106"/>
      <c r="AH540" s="106"/>
      <c r="AI540" s="106"/>
      <c r="AJ540" s="106"/>
      <c r="AK540" s="106"/>
      <c r="AL540" s="106"/>
      <c r="AM540" s="106"/>
      <c r="AN540" s="106"/>
      <c r="AO540" s="106"/>
      <c r="AP540" s="106"/>
      <c r="AQ540" s="106"/>
      <c r="AR540" s="106"/>
      <c r="AS540" s="106"/>
      <c r="AT540" s="106"/>
      <c r="AU540" s="106"/>
      <c r="AV540" s="106"/>
      <c r="AW540" s="106"/>
      <c r="AX540" s="106"/>
      <c r="AY540" s="106"/>
      <c r="AZ540" s="106"/>
      <c r="BA540" s="106"/>
    </row>
    <row r="541" customFormat="false" ht="12.8" hidden="false" customHeight="false" outlineLevel="0" collapsed="false">
      <c r="K541" s="106"/>
      <c r="W541" s="106"/>
      <c r="X541" s="103"/>
      <c r="Y541" s="106"/>
      <c r="Z541" s="106"/>
      <c r="AA541" s="106"/>
      <c r="AB541" s="106"/>
      <c r="AC541" s="106"/>
      <c r="AD541" s="106"/>
      <c r="AE541" s="106"/>
      <c r="AF541" s="106"/>
      <c r="AG541" s="106"/>
      <c r="AH541" s="106"/>
      <c r="AI541" s="106"/>
      <c r="AJ541" s="106"/>
      <c r="AK541" s="106"/>
      <c r="AL541" s="106"/>
      <c r="AM541" s="106"/>
      <c r="AN541" s="106"/>
      <c r="AO541" s="106"/>
      <c r="AP541" s="106"/>
      <c r="AQ541" s="106"/>
      <c r="AR541" s="106"/>
      <c r="AS541" s="106"/>
      <c r="AT541" s="106"/>
      <c r="AU541" s="106"/>
      <c r="AV541" s="106"/>
      <c r="AW541" s="106"/>
      <c r="AX541" s="106"/>
      <c r="AY541" s="106"/>
      <c r="AZ541" s="106"/>
      <c r="BA541" s="106"/>
    </row>
    <row r="542" customFormat="false" ht="12.8" hidden="false" customHeight="false" outlineLevel="0" collapsed="false">
      <c r="K542" s="106"/>
      <c r="W542" s="106"/>
      <c r="X542" s="103"/>
      <c r="Y542" s="106"/>
      <c r="Z542" s="106"/>
      <c r="AA542" s="106"/>
      <c r="AB542" s="106"/>
      <c r="AC542" s="106"/>
      <c r="AD542" s="106"/>
      <c r="AE542" s="106"/>
      <c r="AF542" s="106"/>
      <c r="AG542" s="106"/>
      <c r="AH542" s="106"/>
      <c r="AI542" s="106"/>
      <c r="AJ542" s="106"/>
      <c r="AK542" s="106"/>
      <c r="AL542" s="106"/>
      <c r="AM542" s="106"/>
      <c r="AN542" s="106"/>
      <c r="AO542" s="106"/>
      <c r="AP542" s="106"/>
      <c r="AQ542" s="106"/>
      <c r="AR542" s="106"/>
      <c r="AS542" s="106"/>
      <c r="AT542" s="106"/>
      <c r="AU542" s="106"/>
      <c r="AV542" s="106"/>
      <c r="AW542" s="106"/>
      <c r="AX542" s="106"/>
      <c r="AY542" s="106"/>
      <c r="AZ542" s="106"/>
      <c r="BA542" s="106"/>
    </row>
    <row r="543" customFormat="false" ht="12.8" hidden="false" customHeight="false" outlineLevel="0" collapsed="false">
      <c r="K543" s="106"/>
      <c r="W543" s="106"/>
      <c r="X543" s="103"/>
      <c r="Y543" s="106"/>
      <c r="Z543" s="106"/>
      <c r="AA543" s="106"/>
      <c r="AB543" s="106"/>
      <c r="AC543" s="106"/>
      <c r="AD543" s="106"/>
      <c r="AE543" s="106"/>
      <c r="AF543" s="106"/>
      <c r="AG543" s="106"/>
      <c r="AH543" s="106"/>
      <c r="AI543" s="106"/>
      <c r="AJ543" s="106"/>
      <c r="AK543" s="106"/>
      <c r="AL543" s="106"/>
      <c r="AM543" s="106"/>
      <c r="AN543" s="106"/>
      <c r="AO543" s="106"/>
      <c r="AP543" s="106"/>
      <c r="AQ543" s="106"/>
      <c r="AR543" s="106"/>
      <c r="AS543" s="106"/>
      <c r="AT543" s="106"/>
      <c r="AU543" s="106"/>
      <c r="AV543" s="106"/>
      <c r="AW543" s="106"/>
      <c r="AX543" s="106"/>
      <c r="AY543" s="106"/>
      <c r="AZ543" s="106"/>
      <c r="BA543" s="106"/>
    </row>
    <row r="544" customFormat="false" ht="12.8" hidden="false" customHeight="false" outlineLevel="0" collapsed="false">
      <c r="K544" s="106"/>
      <c r="W544" s="106"/>
      <c r="X544" s="103"/>
      <c r="Y544" s="106"/>
      <c r="Z544" s="106"/>
      <c r="AA544" s="106"/>
      <c r="AB544" s="106"/>
      <c r="AC544" s="106"/>
      <c r="AD544" s="106"/>
      <c r="AE544" s="106"/>
      <c r="AF544" s="106"/>
      <c r="AG544" s="106"/>
      <c r="AH544" s="106"/>
      <c r="AI544" s="106"/>
      <c r="AJ544" s="106"/>
      <c r="AK544" s="106"/>
      <c r="AL544" s="106"/>
      <c r="AM544" s="106"/>
      <c r="AN544" s="106"/>
      <c r="AO544" s="106"/>
      <c r="AP544" s="106"/>
      <c r="AQ544" s="106"/>
      <c r="AR544" s="106"/>
      <c r="AS544" s="106"/>
      <c r="AT544" s="106"/>
      <c r="AU544" s="106"/>
      <c r="AV544" s="106"/>
      <c r="AW544" s="106"/>
      <c r="AX544" s="106"/>
      <c r="AY544" s="106"/>
      <c r="AZ544" s="106"/>
      <c r="BA544" s="106"/>
    </row>
    <row r="545" customFormat="false" ht="12.8" hidden="false" customHeight="false" outlineLevel="0" collapsed="false">
      <c r="K545" s="106"/>
      <c r="W545" s="106"/>
      <c r="X545" s="103"/>
      <c r="Y545" s="106"/>
      <c r="Z545" s="106"/>
      <c r="AA545" s="106"/>
      <c r="AB545" s="106"/>
      <c r="AC545" s="106"/>
      <c r="AD545" s="106"/>
      <c r="AE545" s="106"/>
      <c r="AF545" s="106"/>
      <c r="AG545" s="106"/>
      <c r="AH545" s="106"/>
      <c r="AI545" s="106"/>
      <c r="AJ545" s="106"/>
      <c r="AK545" s="106"/>
      <c r="AL545" s="106"/>
      <c r="AM545" s="106"/>
      <c r="AN545" s="106"/>
      <c r="AO545" s="106"/>
      <c r="AP545" s="106"/>
      <c r="AQ545" s="106"/>
      <c r="AR545" s="106"/>
      <c r="AS545" s="106"/>
      <c r="AT545" s="106"/>
      <c r="AU545" s="106"/>
      <c r="AV545" s="106"/>
      <c r="AW545" s="106"/>
      <c r="AX545" s="106"/>
      <c r="AY545" s="106"/>
      <c r="AZ545" s="106"/>
      <c r="BA545" s="106"/>
    </row>
    <row r="546" customFormat="false" ht="12.8" hidden="false" customHeight="false" outlineLevel="0" collapsed="false">
      <c r="K546" s="106"/>
      <c r="W546" s="106"/>
      <c r="X546" s="103"/>
      <c r="Y546" s="106"/>
      <c r="Z546" s="106"/>
      <c r="AA546" s="106"/>
      <c r="AB546" s="106"/>
      <c r="AC546" s="106"/>
      <c r="AD546" s="106"/>
      <c r="AE546" s="106"/>
      <c r="AF546" s="106"/>
      <c r="AG546" s="106"/>
      <c r="AH546" s="106"/>
      <c r="AI546" s="106"/>
      <c r="AJ546" s="106"/>
      <c r="AK546" s="106"/>
      <c r="AL546" s="106"/>
      <c r="AM546" s="106"/>
      <c r="AN546" s="106"/>
      <c r="AO546" s="106"/>
      <c r="AP546" s="106"/>
      <c r="AQ546" s="106"/>
      <c r="AR546" s="106"/>
      <c r="AS546" s="106"/>
      <c r="AT546" s="106"/>
      <c r="AU546" s="106"/>
      <c r="AV546" s="106"/>
      <c r="AW546" s="106"/>
      <c r="AX546" s="106"/>
      <c r="AY546" s="106"/>
      <c r="AZ546" s="106"/>
      <c r="BA546" s="106"/>
    </row>
    <row r="547" customFormat="false" ht="12.8" hidden="false" customHeight="false" outlineLevel="0" collapsed="false">
      <c r="K547" s="106"/>
      <c r="W547" s="106"/>
      <c r="X547" s="103"/>
      <c r="Y547" s="106"/>
      <c r="Z547" s="106"/>
      <c r="AA547" s="106"/>
      <c r="AB547" s="106"/>
      <c r="AC547" s="106"/>
      <c r="AD547" s="106"/>
      <c r="AE547" s="106"/>
      <c r="AF547" s="106"/>
      <c r="AG547" s="106"/>
      <c r="AH547" s="106"/>
      <c r="AI547" s="106"/>
      <c r="AJ547" s="106"/>
      <c r="AK547" s="106"/>
      <c r="AL547" s="106"/>
      <c r="AM547" s="106"/>
      <c r="AN547" s="106"/>
      <c r="AO547" s="106"/>
      <c r="AP547" s="106"/>
      <c r="AQ547" s="106"/>
      <c r="AR547" s="106"/>
      <c r="AS547" s="106"/>
      <c r="AT547" s="106"/>
      <c r="AU547" s="106"/>
      <c r="AV547" s="106"/>
      <c r="AW547" s="106"/>
      <c r="AX547" s="106"/>
      <c r="AY547" s="106"/>
      <c r="AZ547" s="106"/>
      <c r="BA547" s="106"/>
    </row>
    <row r="548" customFormat="false" ht="12.8" hidden="false" customHeight="false" outlineLevel="0" collapsed="false">
      <c r="K548" s="106"/>
      <c r="W548" s="106"/>
      <c r="X548" s="103"/>
      <c r="Y548" s="106"/>
      <c r="Z548" s="106"/>
      <c r="AA548" s="106"/>
      <c r="AB548" s="106"/>
      <c r="AC548" s="106"/>
      <c r="AD548" s="106"/>
      <c r="AE548" s="106"/>
      <c r="AF548" s="106"/>
      <c r="AG548" s="106"/>
      <c r="AH548" s="106"/>
      <c r="AI548" s="106"/>
      <c r="AJ548" s="106"/>
      <c r="AK548" s="106"/>
      <c r="AL548" s="106"/>
      <c r="AM548" s="106"/>
      <c r="AN548" s="106"/>
      <c r="AO548" s="106"/>
      <c r="AP548" s="106"/>
      <c r="AQ548" s="106"/>
      <c r="AR548" s="106"/>
      <c r="AS548" s="106"/>
      <c r="AT548" s="106"/>
      <c r="AU548" s="106"/>
      <c r="AV548" s="106"/>
      <c r="AW548" s="106"/>
      <c r="AX548" s="106"/>
      <c r="AY548" s="106"/>
      <c r="AZ548" s="106"/>
      <c r="BA548" s="106"/>
    </row>
    <row r="549" customFormat="false" ht="12.8" hidden="false" customHeight="false" outlineLevel="0" collapsed="false">
      <c r="K549" s="106"/>
      <c r="W549" s="106"/>
      <c r="X549" s="103"/>
      <c r="Y549" s="106"/>
      <c r="Z549" s="106"/>
      <c r="AA549" s="106"/>
      <c r="AB549" s="106"/>
      <c r="AC549" s="106"/>
      <c r="AD549" s="106"/>
      <c r="AE549" s="106"/>
      <c r="AF549" s="106"/>
      <c r="AG549" s="106"/>
      <c r="AH549" s="106"/>
      <c r="AI549" s="106"/>
      <c r="AJ549" s="106"/>
      <c r="AK549" s="106"/>
      <c r="AL549" s="106"/>
      <c r="AM549" s="106"/>
      <c r="AN549" s="106"/>
      <c r="AO549" s="106"/>
      <c r="AP549" s="106"/>
      <c r="AQ549" s="106"/>
      <c r="AR549" s="106"/>
      <c r="AS549" s="106"/>
      <c r="AT549" s="106"/>
      <c r="AU549" s="106"/>
      <c r="AV549" s="106"/>
      <c r="AW549" s="106"/>
      <c r="AX549" s="106"/>
      <c r="AY549" s="106"/>
      <c r="AZ549" s="106"/>
      <c r="BA549" s="106"/>
    </row>
    <row r="550" customFormat="false" ht="12.8" hidden="false" customHeight="false" outlineLevel="0" collapsed="false">
      <c r="K550" s="106"/>
      <c r="W550" s="106"/>
      <c r="X550" s="103"/>
      <c r="Y550" s="106"/>
      <c r="Z550" s="106"/>
      <c r="AA550" s="106"/>
      <c r="AB550" s="106"/>
      <c r="AC550" s="106"/>
      <c r="AD550" s="106"/>
      <c r="AE550" s="106"/>
      <c r="AF550" s="106"/>
      <c r="AG550" s="106"/>
      <c r="AH550" s="106"/>
      <c r="AI550" s="106"/>
      <c r="AJ550" s="106"/>
      <c r="AK550" s="106"/>
      <c r="AL550" s="106"/>
      <c r="AM550" s="106"/>
      <c r="AN550" s="106"/>
      <c r="AO550" s="106"/>
      <c r="AP550" s="106"/>
      <c r="AQ550" s="106"/>
      <c r="AR550" s="106"/>
      <c r="AS550" s="106"/>
      <c r="AT550" s="106"/>
      <c r="AU550" s="106"/>
      <c r="AV550" s="106"/>
      <c r="AW550" s="106"/>
      <c r="AX550" s="106"/>
      <c r="AY550" s="106"/>
      <c r="AZ550" s="106"/>
      <c r="BA550" s="106"/>
    </row>
    <row r="551" customFormat="false" ht="12.8" hidden="false" customHeight="false" outlineLevel="0" collapsed="false">
      <c r="K551" s="106"/>
      <c r="W551" s="106"/>
      <c r="X551" s="103"/>
      <c r="Y551" s="106"/>
      <c r="Z551" s="106"/>
      <c r="AA551" s="106"/>
      <c r="AB551" s="106"/>
      <c r="AC551" s="106"/>
      <c r="AD551" s="106"/>
      <c r="AE551" s="106"/>
      <c r="AF551" s="106"/>
      <c r="AG551" s="106"/>
      <c r="AH551" s="106"/>
      <c r="AI551" s="106"/>
      <c r="AJ551" s="106"/>
      <c r="AK551" s="106"/>
      <c r="AL551" s="106"/>
      <c r="AM551" s="106"/>
      <c r="AN551" s="106"/>
      <c r="AO551" s="106"/>
      <c r="AP551" s="106"/>
      <c r="AQ551" s="106"/>
      <c r="AR551" s="106"/>
      <c r="AS551" s="106"/>
      <c r="AT551" s="106"/>
      <c r="AU551" s="106"/>
      <c r="AV551" s="106"/>
      <c r="AW551" s="106"/>
      <c r="AX551" s="106"/>
      <c r="AY551" s="106"/>
      <c r="AZ551" s="106"/>
      <c r="BA551" s="106"/>
    </row>
    <row r="552" customFormat="false" ht="12.8" hidden="false" customHeight="false" outlineLevel="0" collapsed="false">
      <c r="K552" s="106"/>
      <c r="W552" s="106"/>
      <c r="X552" s="103"/>
      <c r="Y552" s="106"/>
      <c r="Z552" s="106"/>
      <c r="AA552" s="106"/>
      <c r="AB552" s="106"/>
      <c r="AC552" s="106"/>
      <c r="AD552" s="106"/>
      <c r="AE552" s="106"/>
      <c r="AF552" s="106"/>
      <c r="AG552" s="106"/>
      <c r="AH552" s="106"/>
      <c r="AI552" s="106"/>
      <c r="AJ552" s="106"/>
      <c r="AK552" s="106"/>
      <c r="AL552" s="106"/>
      <c r="AM552" s="106"/>
      <c r="AN552" s="106"/>
      <c r="AO552" s="106"/>
      <c r="AP552" s="106"/>
      <c r="AQ552" s="106"/>
      <c r="AR552" s="106"/>
      <c r="AS552" s="106"/>
      <c r="AT552" s="106"/>
      <c r="AU552" s="106"/>
      <c r="AV552" s="106"/>
      <c r="AW552" s="106"/>
      <c r="AX552" s="106"/>
      <c r="AY552" s="106"/>
      <c r="AZ552" s="106"/>
      <c r="BA552" s="106"/>
    </row>
    <row r="553" customFormat="false" ht="12.8" hidden="false" customHeight="false" outlineLevel="0" collapsed="false">
      <c r="K553" s="106"/>
      <c r="W553" s="106"/>
      <c r="X553" s="103"/>
      <c r="Y553" s="106"/>
      <c r="Z553" s="106"/>
      <c r="AA553" s="106"/>
      <c r="AB553" s="106"/>
      <c r="AC553" s="106"/>
      <c r="AD553" s="106"/>
      <c r="AE553" s="106"/>
      <c r="AF553" s="106"/>
      <c r="AG553" s="106"/>
      <c r="AH553" s="106"/>
      <c r="AI553" s="106"/>
      <c r="AJ553" s="106"/>
      <c r="AK553" s="106"/>
      <c r="AL553" s="106"/>
      <c r="AM553" s="106"/>
      <c r="AN553" s="106"/>
      <c r="AO553" s="106"/>
      <c r="AP553" s="106"/>
      <c r="AQ553" s="106"/>
      <c r="AR553" s="106"/>
      <c r="AS553" s="106"/>
      <c r="AT553" s="106"/>
      <c r="AU553" s="106"/>
      <c r="AV553" s="106"/>
      <c r="AW553" s="106"/>
      <c r="AX553" s="106"/>
      <c r="AY553" s="106"/>
      <c r="AZ553" s="106"/>
      <c r="BA553" s="106"/>
    </row>
    <row r="554" customFormat="false" ht="12.8" hidden="false" customHeight="false" outlineLevel="0" collapsed="false">
      <c r="K554" s="106"/>
      <c r="W554" s="106"/>
      <c r="X554" s="103"/>
      <c r="Y554" s="106"/>
      <c r="Z554" s="106"/>
      <c r="AA554" s="106"/>
      <c r="AB554" s="106"/>
      <c r="AC554" s="106"/>
      <c r="AD554" s="106"/>
      <c r="AE554" s="106"/>
      <c r="AF554" s="106"/>
      <c r="AG554" s="106"/>
      <c r="AH554" s="106"/>
      <c r="AI554" s="106"/>
      <c r="AJ554" s="106"/>
      <c r="AK554" s="106"/>
      <c r="AL554" s="106"/>
      <c r="AM554" s="106"/>
      <c r="AN554" s="106"/>
      <c r="AO554" s="106"/>
      <c r="AP554" s="106"/>
      <c r="AQ554" s="106"/>
      <c r="AR554" s="106"/>
      <c r="AS554" s="106"/>
      <c r="AT554" s="106"/>
      <c r="AU554" s="106"/>
      <c r="AV554" s="106"/>
      <c r="AW554" s="106"/>
      <c r="AX554" s="106"/>
      <c r="AY554" s="106"/>
      <c r="AZ554" s="106"/>
      <c r="BA554" s="106"/>
    </row>
    <row r="555" customFormat="false" ht="12.8" hidden="false" customHeight="false" outlineLevel="0" collapsed="false">
      <c r="K555" s="106"/>
      <c r="W555" s="106"/>
      <c r="X555" s="103"/>
      <c r="Y555" s="106"/>
      <c r="Z555" s="106"/>
      <c r="AA555" s="106"/>
      <c r="AB555" s="106"/>
      <c r="AC555" s="106"/>
      <c r="AD555" s="106"/>
      <c r="AE555" s="106"/>
      <c r="AF555" s="106"/>
      <c r="AG555" s="106"/>
      <c r="AH555" s="106"/>
      <c r="AI555" s="106"/>
      <c r="AJ555" s="106"/>
      <c r="AK555" s="106"/>
      <c r="AL555" s="106"/>
      <c r="AM555" s="106"/>
      <c r="AN555" s="106"/>
      <c r="AO555" s="106"/>
      <c r="AP555" s="106"/>
      <c r="AQ555" s="106"/>
      <c r="AR555" s="106"/>
      <c r="AS555" s="106"/>
      <c r="AT555" s="106"/>
      <c r="AU555" s="106"/>
      <c r="AV555" s="106"/>
      <c r="AW555" s="106"/>
      <c r="AX555" s="106"/>
      <c r="AY555" s="106"/>
      <c r="AZ555" s="106"/>
      <c r="BA555" s="106"/>
    </row>
    <row r="556" customFormat="false" ht="12.8" hidden="false" customHeight="false" outlineLevel="0" collapsed="false">
      <c r="K556" s="106"/>
      <c r="W556" s="106"/>
      <c r="X556" s="103"/>
      <c r="Y556" s="106"/>
      <c r="Z556" s="106"/>
      <c r="AA556" s="106"/>
      <c r="AB556" s="106"/>
      <c r="AC556" s="106"/>
      <c r="AD556" s="106"/>
      <c r="AE556" s="106"/>
      <c r="AF556" s="106"/>
      <c r="AG556" s="106"/>
      <c r="AH556" s="106"/>
      <c r="AI556" s="106"/>
      <c r="AJ556" s="106"/>
      <c r="AK556" s="106"/>
      <c r="AL556" s="106"/>
      <c r="AM556" s="106"/>
      <c r="AN556" s="106"/>
      <c r="AO556" s="106"/>
      <c r="AP556" s="106"/>
      <c r="AQ556" s="106"/>
      <c r="AR556" s="106"/>
      <c r="AS556" s="106"/>
      <c r="AT556" s="106"/>
      <c r="AU556" s="106"/>
      <c r="AV556" s="106"/>
      <c r="AW556" s="106"/>
      <c r="AX556" s="106"/>
      <c r="AY556" s="106"/>
      <c r="AZ556" s="106"/>
      <c r="BA556" s="106"/>
    </row>
    <row r="557" customFormat="false" ht="12.8" hidden="false" customHeight="false" outlineLevel="0" collapsed="false">
      <c r="K557" s="106"/>
      <c r="W557" s="106"/>
      <c r="X557" s="103"/>
      <c r="Y557" s="106"/>
      <c r="Z557" s="106"/>
      <c r="AA557" s="106"/>
      <c r="AB557" s="106"/>
      <c r="AC557" s="106"/>
      <c r="AD557" s="106"/>
      <c r="AE557" s="106"/>
      <c r="AF557" s="106"/>
      <c r="AG557" s="106"/>
      <c r="AH557" s="106"/>
      <c r="AI557" s="106"/>
      <c r="AJ557" s="106"/>
      <c r="AK557" s="106"/>
      <c r="AL557" s="106"/>
      <c r="AM557" s="106"/>
      <c r="AN557" s="106"/>
      <c r="AO557" s="106"/>
      <c r="AP557" s="106"/>
      <c r="AQ557" s="106"/>
      <c r="AR557" s="106"/>
      <c r="AS557" s="106"/>
      <c r="AT557" s="106"/>
      <c r="AU557" s="106"/>
      <c r="AV557" s="106"/>
      <c r="AW557" s="106"/>
      <c r="AX557" s="106"/>
      <c r="AY557" s="106"/>
      <c r="AZ557" s="106"/>
      <c r="BA557" s="106"/>
    </row>
    <row r="558" customFormat="false" ht="12.8" hidden="false" customHeight="false" outlineLevel="0" collapsed="false">
      <c r="K558" s="106"/>
      <c r="W558" s="106"/>
      <c r="X558" s="103"/>
      <c r="Y558" s="106"/>
      <c r="Z558" s="106"/>
      <c r="AA558" s="106"/>
      <c r="AB558" s="106"/>
      <c r="AC558" s="106"/>
      <c r="AD558" s="106"/>
      <c r="AE558" s="106"/>
      <c r="AF558" s="106"/>
      <c r="AG558" s="106"/>
      <c r="AH558" s="106"/>
      <c r="AI558" s="106"/>
      <c r="AJ558" s="106"/>
      <c r="AK558" s="106"/>
      <c r="AL558" s="106"/>
      <c r="AM558" s="106"/>
      <c r="AN558" s="106"/>
      <c r="AO558" s="106"/>
      <c r="AP558" s="106"/>
      <c r="AQ558" s="106"/>
      <c r="AR558" s="106"/>
      <c r="AS558" s="106"/>
      <c r="AT558" s="106"/>
      <c r="AU558" s="106"/>
      <c r="AV558" s="106"/>
      <c r="AW558" s="106"/>
      <c r="AX558" s="106"/>
      <c r="AY558" s="106"/>
      <c r="AZ558" s="106"/>
      <c r="BA558" s="106"/>
    </row>
    <row r="559" customFormat="false" ht="12.8" hidden="false" customHeight="false" outlineLevel="0" collapsed="false">
      <c r="K559" s="106"/>
      <c r="W559" s="106"/>
      <c r="X559" s="103"/>
      <c r="Y559" s="106"/>
      <c r="Z559" s="106"/>
      <c r="AA559" s="106"/>
      <c r="AB559" s="106"/>
      <c r="AC559" s="106"/>
      <c r="AD559" s="106"/>
      <c r="AE559" s="106"/>
      <c r="AF559" s="106"/>
      <c r="AG559" s="106"/>
      <c r="AH559" s="106"/>
      <c r="AI559" s="106"/>
      <c r="AJ559" s="106"/>
      <c r="AK559" s="106"/>
      <c r="AL559" s="106"/>
      <c r="AM559" s="106"/>
      <c r="AN559" s="106"/>
      <c r="AO559" s="106"/>
      <c r="AP559" s="106"/>
      <c r="AQ559" s="106"/>
      <c r="AR559" s="106"/>
      <c r="AS559" s="106"/>
      <c r="AT559" s="106"/>
      <c r="AU559" s="106"/>
      <c r="AV559" s="106"/>
      <c r="AW559" s="106"/>
      <c r="AX559" s="106"/>
      <c r="AY559" s="106"/>
      <c r="AZ559" s="106"/>
      <c r="BA559" s="106"/>
    </row>
    <row r="560" customFormat="false" ht="12.8" hidden="false" customHeight="false" outlineLevel="0" collapsed="false">
      <c r="K560" s="106"/>
      <c r="W560" s="106"/>
      <c r="X560" s="103"/>
      <c r="Y560" s="106"/>
      <c r="Z560" s="106"/>
      <c r="AA560" s="106"/>
      <c r="AB560" s="106"/>
      <c r="AC560" s="106"/>
      <c r="AD560" s="106"/>
      <c r="AE560" s="106"/>
      <c r="AF560" s="106"/>
      <c r="AG560" s="106"/>
      <c r="AH560" s="106"/>
      <c r="AI560" s="106"/>
      <c r="AJ560" s="106"/>
      <c r="AK560" s="106"/>
      <c r="AL560" s="106"/>
      <c r="AM560" s="106"/>
      <c r="AN560" s="106"/>
      <c r="AO560" s="106"/>
      <c r="AP560" s="106"/>
      <c r="AQ560" s="106"/>
      <c r="AR560" s="106"/>
      <c r="AS560" s="106"/>
      <c r="AT560" s="106"/>
      <c r="AU560" s="106"/>
      <c r="AV560" s="106"/>
      <c r="AW560" s="106"/>
      <c r="AX560" s="106"/>
      <c r="AY560" s="106"/>
      <c r="AZ560" s="106"/>
      <c r="BA560" s="106"/>
    </row>
    <row r="561" customFormat="false" ht="12.8" hidden="false" customHeight="false" outlineLevel="0" collapsed="false">
      <c r="K561" s="106"/>
      <c r="W561" s="106"/>
      <c r="X561" s="103"/>
      <c r="Y561" s="106"/>
      <c r="Z561" s="106"/>
      <c r="AA561" s="106"/>
      <c r="AB561" s="106"/>
      <c r="AC561" s="106"/>
      <c r="AD561" s="106"/>
      <c r="AE561" s="106"/>
      <c r="AF561" s="106"/>
      <c r="AG561" s="106"/>
      <c r="AH561" s="106"/>
      <c r="AI561" s="106"/>
      <c r="AJ561" s="106"/>
      <c r="AK561" s="106"/>
      <c r="AL561" s="106"/>
      <c r="AM561" s="106"/>
      <c r="AN561" s="106"/>
      <c r="AO561" s="106"/>
      <c r="AP561" s="106"/>
      <c r="AQ561" s="106"/>
      <c r="AR561" s="106"/>
      <c r="AS561" s="106"/>
      <c r="AT561" s="106"/>
      <c r="AU561" s="106"/>
      <c r="AV561" s="106"/>
      <c r="AW561" s="106"/>
      <c r="AX561" s="106"/>
      <c r="AY561" s="106"/>
      <c r="AZ561" s="106"/>
      <c r="BA561" s="106"/>
    </row>
    <row r="562" customFormat="false" ht="12.8" hidden="false" customHeight="false" outlineLevel="0" collapsed="false">
      <c r="K562" s="106"/>
      <c r="W562" s="106"/>
      <c r="X562" s="103"/>
      <c r="Y562" s="106"/>
      <c r="Z562" s="106"/>
      <c r="AA562" s="106"/>
      <c r="AB562" s="106"/>
      <c r="AC562" s="106"/>
      <c r="AD562" s="106"/>
      <c r="AE562" s="106"/>
      <c r="AF562" s="106"/>
      <c r="AG562" s="106"/>
      <c r="AH562" s="106"/>
      <c r="AI562" s="106"/>
      <c r="AJ562" s="106"/>
      <c r="AK562" s="106"/>
      <c r="AL562" s="106"/>
      <c r="AM562" s="106"/>
      <c r="AN562" s="106"/>
      <c r="AO562" s="106"/>
      <c r="AP562" s="106"/>
      <c r="AQ562" s="106"/>
      <c r="AR562" s="106"/>
      <c r="AS562" s="106"/>
      <c r="AT562" s="106"/>
      <c r="AU562" s="106"/>
      <c r="AV562" s="106"/>
      <c r="AW562" s="106"/>
      <c r="AX562" s="106"/>
      <c r="AY562" s="106"/>
      <c r="AZ562" s="106"/>
      <c r="BA562" s="106"/>
    </row>
    <row r="563" customFormat="false" ht="12.8" hidden="false" customHeight="false" outlineLevel="0" collapsed="false">
      <c r="K563" s="106"/>
      <c r="W563" s="106"/>
      <c r="X563" s="103"/>
      <c r="Y563" s="106"/>
      <c r="Z563" s="106"/>
      <c r="AA563" s="106"/>
      <c r="AB563" s="106"/>
      <c r="AC563" s="106"/>
      <c r="AD563" s="106"/>
      <c r="AE563" s="106"/>
      <c r="AF563" s="106"/>
      <c r="AG563" s="106"/>
      <c r="AH563" s="106"/>
      <c r="AI563" s="106"/>
      <c r="AJ563" s="106"/>
      <c r="AK563" s="106"/>
      <c r="AL563" s="106"/>
      <c r="AM563" s="106"/>
      <c r="AN563" s="106"/>
      <c r="AO563" s="106"/>
      <c r="AP563" s="106"/>
      <c r="AQ563" s="106"/>
      <c r="AR563" s="106"/>
      <c r="AS563" s="106"/>
      <c r="AT563" s="106"/>
      <c r="AU563" s="106"/>
      <c r="AV563" s="106"/>
      <c r="AW563" s="106"/>
      <c r="AX563" s="106"/>
      <c r="AY563" s="106"/>
      <c r="AZ563" s="106"/>
      <c r="BA563" s="106"/>
    </row>
    <row r="564" customFormat="false" ht="12.8" hidden="false" customHeight="false" outlineLevel="0" collapsed="false">
      <c r="K564" s="106"/>
      <c r="W564" s="106"/>
      <c r="X564" s="103"/>
      <c r="Y564" s="106"/>
      <c r="Z564" s="106"/>
      <c r="AA564" s="106"/>
      <c r="AB564" s="106"/>
      <c r="AC564" s="106"/>
      <c r="AD564" s="106"/>
      <c r="AE564" s="106"/>
      <c r="AF564" s="106"/>
      <c r="AG564" s="106"/>
      <c r="AH564" s="106"/>
      <c r="AI564" s="106"/>
      <c r="AJ564" s="106"/>
      <c r="AK564" s="106"/>
      <c r="AL564" s="106"/>
      <c r="AM564" s="106"/>
      <c r="AN564" s="106"/>
      <c r="AO564" s="106"/>
      <c r="AP564" s="106"/>
      <c r="AQ564" s="106"/>
      <c r="AR564" s="106"/>
      <c r="AS564" s="106"/>
      <c r="AT564" s="106"/>
      <c r="AU564" s="106"/>
      <c r="AV564" s="106"/>
      <c r="AW564" s="106"/>
      <c r="AX564" s="106"/>
      <c r="AY564" s="106"/>
      <c r="AZ564" s="106"/>
      <c r="BA564" s="106"/>
    </row>
    <row r="565" customFormat="false" ht="12.8" hidden="false" customHeight="false" outlineLevel="0" collapsed="false">
      <c r="K565" s="106"/>
      <c r="W565" s="106"/>
      <c r="X565" s="103"/>
      <c r="Y565" s="106"/>
      <c r="Z565" s="106"/>
      <c r="AA565" s="106"/>
      <c r="AB565" s="106"/>
      <c r="AC565" s="106"/>
      <c r="AD565" s="106"/>
      <c r="AE565" s="106"/>
      <c r="AF565" s="106"/>
      <c r="AG565" s="106"/>
      <c r="AH565" s="106"/>
      <c r="AI565" s="106"/>
      <c r="AJ565" s="106"/>
      <c r="AK565" s="106"/>
      <c r="AL565" s="106"/>
      <c r="AM565" s="106"/>
      <c r="AN565" s="106"/>
      <c r="AO565" s="106"/>
      <c r="AP565" s="106"/>
      <c r="AQ565" s="106"/>
      <c r="AR565" s="106"/>
      <c r="AS565" s="106"/>
      <c r="AT565" s="106"/>
      <c r="AU565" s="106"/>
      <c r="AV565" s="106"/>
      <c r="AW565" s="106"/>
      <c r="AX565" s="106"/>
      <c r="AY565" s="106"/>
      <c r="AZ565" s="106"/>
      <c r="BA565" s="106"/>
    </row>
    <row r="566" customFormat="false" ht="12.8" hidden="false" customHeight="false" outlineLevel="0" collapsed="false">
      <c r="K566" s="106"/>
      <c r="W566" s="106"/>
      <c r="X566" s="103"/>
      <c r="Y566" s="106"/>
      <c r="Z566" s="106"/>
      <c r="AA566" s="106"/>
      <c r="AB566" s="106"/>
      <c r="AC566" s="106"/>
      <c r="AD566" s="106"/>
      <c r="AE566" s="106"/>
      <c r="AF566" s="106"/>
      <c r="AG566" s="106"/>
      <c r="AH566" s="106"/>
      <c r="AI566" s="106"/>
      <c r="AJ566" s="106"/>
      <c r="AK566" s="106"/>
      <c r="AL566" s="106"/>
      <c r="AM566" s="106"/>
      <c r="AN566" s="106"/>
      <c r="AO566" s="106"/>
      <c r="AP566" s="106"/>
      <c r="AQ566" s="106"/>
      <c r="AR566" s="106"/>
      <c r="AS566" s="106"/>
      <c r="AT566" s="106"/>
      <c r="AU566" s="106"/>
      <c r="AV566" s="106"/>
      <c r="AW566" s="106"/>
      <c r="AX566" s="106"/>
      <c r="AY566" s="106"/>
      <c r="AZ566" s="106"/>
      <c r="BA566" s="106"/>
    </row>
    <row r="567" customFormat="false" ht="12.8" hidden="false" customHeight="false" outlineLevel="0" collapsed="false">
      <c r="K567" s="106"/>
      <c r="W567" s="106"/>
      <c r="X567" s="103"/>
      <c r="Y567" s="106"/>
      <c r="Z567" s="106"/>
      <c r="AA567" s="106"/>
      <c r="AB567" s="106"/>
      <c r="AC567" s="106"/>
      <c r="AD567" s="106"/>
      <c r="AE567" s="106"/>
      <c r="AF567" s="106"/>
      <c r="AG567" s="106"/>
      <c r="AH567" s="106"/>
      <c r="AI567" s="106"/>
      <c r="AJ567" s="106"/>
      <c r="AK567" s="106"/>
      <c r="AL567" s="106"/>
      <c r="AM567" s="106"/>
      <c r="AN567" s="106"/>
      <c r="AO567" s="106"/>
      <c r="AP567" s="106"/>
      <c r="AQ567" s="106"/>
      <c r="AR567" s="106"/>
      <c r="AS567" s="106"/>
      <c r="AT567" s="106"/>
      <c r="AU567" s="106"/>
      <c r="AV567" s="106"/>
      <c r="AW567" s="106"/>
      <c r="AX567" s="106"/>
      <c r="AY567" s="106"/>
      <c r="AZ567" s="106"/>
      <c r="BA567" s="106"/>
    </row>
    <row r="568" customFormat="false" ht="12.8" hidden="false" customHeight="false" outlineLevel="0" collapsed="false">
      <c r="K568" s="106"/>
      <c r="W568" s="106"/>
      <c r="X568" s="103"/>
      <c r="Y568" s="106"/>
      <c r="Z568" s="106"/>
      <c r="AA568" s="106"/>
      <c r="AB568" s="106"/>
      <c r="AC568" s="106"/>
      <c r="AD568" s="106"/>
      <c r="AE568" s="106"/>
      <c r="AF568" s="106"/>
      <c r="AG568" s="106"/>
      <c r="AH568" s="106"/>
      <c r="AI568" s="106"/>
      <c r="AJ568" s="106"/>
      <c r="AK568" s="106"/>
      <c r="AL568" s="106"/>
      <c r="AM568" s="106"/>
      <c r="AN568" s="106"/>
      <c r="AO568" s="106"/>
      <c r="AP568" s="106"/>
      <c r="AQ568" s="106"/>
      <c r="AR568" s="106"/>
      <c r="AS568" s="106"/>
      <c r="AT568" s="106"/>
      <c r="AU568" s="106"/>
      <c r="AV568" s="106"/>
      <c r="AW568" s="106"/>
      <c r="AX568" s="106"/>
      <c r="AY568" s="106"/>
      <c r="AZ568" s="106"/>
      <c r="BA568" s="106"/>
    </row>
    <row r="569" customFormat="false" ht="12.8" hidden="false" customHeight="false" outlineLevel="0" collapsed="false">
      <c r="K569" s="106"/>
      <c r="W569" s="106"/>
      <c r="X569" s="103"/>
      <c r="Y569" s="106"/>
      <c r="Z569" s="106"/>
      <c r="AA569" s="106"/>
      <c r="AB569" s="106"/>
      <c r="AC569" s="106"/>
      <c r="AD569" s="106"/>
      <c r="AE569" s="106"/>
      <c r="AF569" s="106"/>
      <c r="AG569" s="106"/>
      <c r="AH569" s="106"/>
      <c r="AI569" s="106"/>
      <c r="AJ569" s="106"/>
      <c r="AK569" s="106"/>
      <c r="AL569" s="106"/>
      <c r="AM569" s="106"/>
      <c r="AN569" s="106"/>
      <c r="AO569" s="106"/>
      <c r="AP569" s="106"/>
      <c r="AQ569" s="106"/>
      <c r="AR569" s="106"/>
      <c r="AS569" s="106"/>
      <c r="AT569" s="106"/>
      <c r="AU569" s="106"/>
      <c r="AV569" s="106"/>
      <c r="AW569" s="106"/>
      <c r="AX569" s="106"/>
      <c r="AY569" s="106"/>
      <c r="AZ569" s="106"/>
      <c r="BA569" s="106"/>
    </row>
    <row r="570" customFormat="false" ht="12.8" hidden="false" customHeight="false" outlineLevel="0" collapsed="false">
      <c r="K570" s="106"/>
      <c r="W570" s="106"/>
      <c r="X570" s="103"/>
      <c r="Y570" s="106"/>
      <c r="Z570" s="106"/>
      <c r="AA570" s="106"/>
      <c r="AB570" s="106"/>
      <c r="AC570" s="106"/>
      <c r="AD570" s="106"/>
      <c r="AE570" s="106"/>
      <c r="AF570" s="106"/>
      <c r="AG570" s="106"/>
      <c r="AH570" s="106"/>
      <c r="AI570" s="106"/>
      <c r="AJ570" s="106"/>
      <c r="AK570" s="106"/>
      <c r="AL570" s="106"/>
      <c r="AM570" s="106"/>
      <c r="AN570" s="106"/>
      <c r="AO570" s="106"/>
      <c r="AP570" s="106"/>
      <c r="AQ570" s="106"/>
      <c r="AR570" s="106"/>
      <c r="AS570" s="106"/>
      <c r="AT570" s="106"/>
      <c r="AU570" s="106"/>
      <c r="AV570" s="106"/>
      <c r="AW570" s="106"/>
      <c r="AX570" s="106"/>
      <c r="AY570" s="106"/>
      <c r="AZ570" s="106"/>
      <c r="BA570" s="106"/>
    </row>
    <row r="571" customFormat="false" ht="12.8" hidden="false" customHeight="false" outlineLevel="0" collapsed="false">
      <c r="K571" s="106"/>
      <c r="W571" s="106"/>
      <c r="X571" s="103"/>
      <c r="Y571" s="106"/>
      <c r="Z571" s="106"/>
      <c r="AA571" s="106"/>
      <c r="AB571" s="106"/>
      <c r="AC571" s="106"/>
      <c r="AD571" s="106"/>
      <c r="AE571" s="106"/>
      <c r="AF571" s="106"/>
      <c r="AG571" s="106"/>
      <c r="AH571" s="106"/>
      <c r="AI571" s="106"/>
      <c r="AJ571" s="106"/>
      <c r="AK571" s="106"/>
      <c r="AL571" s="106"/>
      <c r="AM571" s="106"/>
      <c r="AN571" s="106"/>
      <c r="AO571" s="106"/>
      <c r="AP571" s="106"/>
      <c r="AQ571" s="106"/>
      <c r="AR571" s="106"/>
      <c r="AS571" s="106"/>
      <c r="AT571" s="106"/>
      <c r="AU571" s="106"/>
      <c r="AV571" s="106"/>
      <c r="AW571" s="106"/>
      <c r="AX571" s="106"/>
      <c r="AY571" s="106"/>
      <c r="AZ571" s="106"/>
      <c r="BA571" s="106"/>
    </row>
    <row r="572" customFormat="false" ht="12.8" hidden="false" customHeight="false" outlineLevel="0" collapsed="false">
      <c r="K572" s="106"/>
      <c r="W572" s="106"/>
      <c r="X572" s="103"/>
      <c r="Y572" s="106"/>
      <c r="Z572" s="106"/>
      <c r="AA572" s="106"/>
      <c r="AB572" s="106"/>
      <c r="AC572" s="106"/>
      <c r="AD572" s="106"/>
      <c r="AE572" s="106"/>
      <c r="AF572" s="106"/>
      <c r="AG572" s="106"/>
      <c r="AH572" s="106"/>
      <c r="AI572" s="106"/>
      <c r="AJ572" s="106"/>
      <c r="AK572" s="106"/>
      <c r="AL572" s="106"/>
      <c r="AM572" s="106"/>
      <c r="AN572" s="106"/>
      <c r="AO572" s="106"/>
      <c r="AP572" s="106"/>
      <c r="AQ572" s="106"/>
      <c r="AR572" s="106"/>
      <c r="AS572" s="106"/>
      <c r="AT572" s="106"/>
      <c r="AU572" s="106"/>
      <c r="AV572" s="106"/>
      <c r="AW572" s="106"/>
      <c r="AX572" s="106"/>
      <c r="AY572" s="106"/>
      <c r="AZ572" s="106"/>
      <c r="BA572" s="106"/>
    </row>
    <row r="573" customFormat="false" ht="12.8" hidden="false" customHeight="false" outlineLevel="0" collapsed="false">
      <c r="K573" s="106"/>
      <c r="W573" s="106"/>
      <c r="X573" s="103"/>
      <c r="Y573" s="106"/>
      <c r="Z573" s="106"/>
      <c r="AA573" s="106"/>
      <c r="AB573" s="106"/>
      <c r="AC573" s="106"/>
      <c r="AD573" s="106"/>
      <c r="AE573" s="106"/>
      <c r="AF573" s="106"/>
      <c r="AG573" s="106"/>
      <c r="AH573" s="106"/>
      <c r="AI573" s="106"/>
      <c r="AJ573" s="106"/>
      <c r="AK573" s="106"/>
      <c r="AL573" s="106"/>
      <c r="AM573" s="106"/>
      <c r="AN573" s="106"/>
      <c r="AO573" s="106"/>
      <c r="AP573" s="106"/>
      <c r="AQ573" s="106"/>
      <c r="AR573" s="106"/>
      <c r="AS573" s="106"/>
      <c r="AT573" s="106"/>
      <c r="AU573" s="106"/>
      <c r="AV573" s="106"/>
      <c r="AW573" s="106"/>
      <c r="AX573" s="106"/>
      <c r="AY573" s="106"/>
      <c r="AZ573" s="106"/>
      <c r="BA573" s="106"/>
    </row>
    <row r="574" customFormat="false" ht="12.8" hidden="false" customHeight="false" outlineLevel="0" collapsed="false">
      <c r="K574" s="106"/>
      <c r="W574" s="106"/>
      <c r="X574" s="103"/>
      <c r="Y574" s="106"/>
      <c r="Z574" s="106"/>
      <c r="AA574" s="106"/>
      <c r="AB574" s="106"/>
      <c r="AC574" s="106"/>
      <c r="AD574" s="106"/>
      <c r="AE574" s="106"/>
      <c r="AF574" s="106"/>
      <c r="AG574" s="106"/>
      <c r="AH574" s="106"/>
      <c r="AI574" s="106"/>
      <c r="AJ574" s="106"/>
      <c r="AK574" s="106"/>
      <c r="AL574" s="106"/>
      <c r="AM574" s="106"/>
      <c r="AN574" s="106"/>
      <c r="AO574" s="106"/>
      <c r="AP574" s="106"/>
      <c r="AQ574" s="106"/>
      <c r="AR574" s="106"/>
      <c r="AS574" s="106"/>
      <c r="AT574" s="106"/>
      <c r="AU574" s="106"/>
      <c r="AV574" s="106"/>
      <c r="AW574" s="106"/>
      <c r="AX574" s="106"/>
      <c r="AY574" s="106"/>
      <c r="AZ574" s="106"/>
      <c r="BA574" s="106"/>
    </row>
    <row r="575" customFormat="false" ht="12.8" hidden="false" customHeight="false" outlineLevel="0" collapsed="false">
      <c r="K575" s="106"/>
      <c r="W575" s="106"/>
      <c r="X575" s="103"/>
      <c r="Y575" s="106"/>
      <c r="Z575" s="106"/>
      <c r="AA575" s="106"/>
      <c r="AB575" s="106"/>
      <c r="AC575" s="106"/>
      <c r="AD575" s="106"/>
      <c r="AE575" s="106"/>
      <c r="AF575" s="106"/>
      <c r="AG575" s="106"/>
      <c r="AH575" s="106"/>
      <c r="AI575" s="106"/>
      <c r="AJ575" s="106"/>
      <c r="AK575" s="106"/>
      <c r="AL575" s="106"/>
      <c r="AM575" s="106"/>
      <c r="AN575" s="106"/>
      <c r="AO575" s="106"/>
      <c r="AP575" s="106"/>
      <c r="AQ575" s="106"/>
      <c r="AR575" s="106"/>
      <c r="AS575" s="106"/>
      <c r="AT575" s="106"/>
      <c r="AU575" s="106"/>
      <c r="AV575" s="106"/>
      <c r="AW575" s="106"/>
      <c r="AX575" s="106"/>
      <c r="AY575" s="106"/>
      <c r="AZ575" s="106"/>
      <c r="BA575" s="106"/>
    </row>
    <row r="576" customFormat="false" ht="12.8" hidden="false" customHeight="false" outlineLevel="0" collapsed="false">
      <c r="K576" s="106"/>
      <c r="W576" s="106"/>
      <c r="X576" s="103"/>
      <c r="Y576" s="106"/>
      <c r="Z576" s="106"/>
      <c r="AA576" s="106"/>
      <c r="AB576" s="106"/>
      <c r="AC576" s="106"/>
      <c r="AD576" s="106"/>
      <c r="AE576" s="106"/>
      <c r="AF576" s="106"/>
      <c r="AG576" s="106"/>
      <c r="AH576" s="106"/>
      <c r="AI576" s="106"/>
      <c r="AJ576" s="106"/>
      <c r="AK576" s="106"/>
      <c r="AL576" s="106"/>
      <c r="AM576" s="106"/>
      <c r="AN576" s="106"/>
      <c r="AO576" s="106"/>
      <c r="AP576" s="106"/>
      <c r="AQ576" s="106"/>
      <c r="AR576" s="106"/>
      <c r="AS576" s="106"/>
      <c r="AT576" s="106"/>
      <c r="AU576" s="106"/>
      <c r="AV576" s="106"/>
      <c r="AW576" s="106"/>
      <c r="AX576" s="106"/>
      <c r="AY576" s="106"/>
      <c r="AZ576" s="106"/>
      <c r="BA576" s="106"/>
    </row>
    <row r="577" customFormat="false" ht="12.8" hidden="false" customHeight="false" outlineLevel="0" collapsed="false">
      <c r="K577" s="106"/>
      <c r="W577" s="106"/>
      <c r="X577" s="103"/>
      <c r="Y577" s="106"/>
      <c r="Z577" s="106"/>
      <c r="AA577" s="106"/>
      <c r="AB577" s="106"/>
      <c r="AC577" s="106"/>
      <c r="AD577" s="106"/>
      <c r="AE577" s="106"/>
      <c r="AF577" s="106"/>
      <c r="AG577" s="106"/>
      <c r="AH577" s="106"/>
      <c r="AI577" s="106"/>
      <c r="AJ577" s="106"/>
      <c r="AK577" s="106"/>
      <c r="AL577" s="106"/>
      <c r="AM577" s="106"/>
      <c r="AN577" s="106"/>
      <c r="AO577" s="106"/>
      <c r="AP577" s="106"/>
      <c r="AQ577" s="106"/>
      <c r="AR577" s="106"/>
      <c r="AS577" s="106"/>
      <c r="AT577" s="106"/>
      <c r="AU577" s="106"/>
      <c r="AV577" s="106"/>
      <c r="AW577" s="106"/>
      <c r="AX577" s="106"/>
      <c r="AY577" s="106"/>
      <c r="AZ577" s="106"/>
      <c r="BA577" s="106"/>
    </row>
    <row r="578" customFormat="false" ht="12.8" hidden="false" customHeight="false" outlineLevel="0" collapsed="false">
      <c r="K578" s="106"/>
      <c r="W578" s="106"/>
      <c r="X578" s="103"/>
      <c r="Y578" s="106"/>
      <c r="Z578" s="106"/>
      <c r="AA578" s="106"/>
      <c r="AB578" s="106"/>
      <c r="AC578" s="106"/>
      <c r="AD578" s="106"/>
      <c r="AE578" s="106"/>
      <c r="AF578" s="106"/>
      <c r="AG578" s="106"/>
      <c r="AH578" s="106"/>
      <c r="AI578" s="106"/>
      <c r="AJ578" s="106"/>
      <c r="AK578" s="106"/>
      <c r="AL578" s="106"/>
      <c r="AM578" s="106"/>
      <c r="AN578" s="106"/>
      <c r="AO578" s="106"/>
      <c r="AP578" s="106"/>
      <c r="AQ578" s="106"/>
      <c r="AR578" s="106"/>
      <c r="AS578" s="106"/>
      <c r="AT578" s="106"/>
      <c r="AU578" s="106"/>
      <c r="AV578" s="106"/>
      <c r="AW578" s="106"/>
      <c r="AX578" s="106"/>
      <c r="AY578" s="106"/>
      <c r="AZ578" s="106"/>
      <c r="BA578" s="106"/>
    </row>
    <row r="579" customFormat="false" ht="12.8" hidden="false" customHeight="false" outlineLevel="0" collapsed="false">
      <c r="K579" s="106"/>
      <c r="W579" s="106"/>
      <c r="X579" s="103"/>
      <c r="Y579" s="106"/>
      <c r="Z579" s="106"/>
      <c r="AA579" s="106"/>
      <c r="AB579" s="106"/>
      <c r="AC579" s="106"/>
      <c r="AD579" s="106"/>
      <c r="AE579" s="106"/>
      <c r="AF579" s="106"/>
      <c r="AG579" s="106"/>
      <c r="AH579" s="106"/>
      <c r="AI579" s="106"/>
      <c r="AJ579" s="106"/>
      <c r="AK579" s="106"/>
      <c r="AL579" s="106"/>
      <c r="AM579" s="106"/>
      <c r="AN579" s="106"/>
      <c r="AO579" s="106"/>
      <c r="AP579" s="106"/>
      <c r="AQ579" s="106"/>
      <c r="AR579" s="106"/>
      <c r="AS579" s="106"/>
      <c r="AT579" s="106"/>
      <c r="AU579" s="106"/>
      <c r="AV579" s="106"/>
      <c r="AW579" s="106"/>
      <c r="AX579" s="106"/>
      <c r="AY579" s="106"/>
      <c r="AZ579" s="106"/>
      <c r="BA579" s="106"/>
    </row>
    <row r="580" customFormat="false" ht="12.8" hidden="false" customHeight="false" outlineLevel="0" collapsed="false">
      <c r="K580" s="106"/>
      <c r="W580" s="106"/>
      <c r="X580" s="103"/>
      <c r="Y580" s="106"/>
      <c r="Z580" s="106"/>
      <c r="AA580" s="106"/>
      <c r="AB580" s="106"/>
      <c r="AC580" s="106"/>
      <c r="AD580" s="106"/>
      <c r="AE580" s="106"/>
      <c r="AF580" s="106"/>
      <c r="AG580" s="106"/>
      <c r="AH580" s="106"/>
      <c r="AI580" s="106"/>
      <c r="AJ580" s="106"/>
      <c r="AK580" s="106"/>
      <c r="AL580" s="106"/>
      <c r="AM580" s="106"/>
      <c r="AN580" s="106"/>
      <c r="AO580" s="106"/>
      <c r="AP580" s="106"/>
      <c r="AQ580" s="106"/>
      <c r="AR580" s="106"/>
      <c r="AS580" s="106"/>
      <c r="AT580" s="106"/>
      <c r="AU580" s="106"/>
      <c r="AV580" s="106"/>
      <c r="AW580" s="106"/>
      <c r="AX580" s="106"/>
      <c r="AY580" s="106"/>
      <c r="AZ580" s="106"/>
      <c r="BA580" s="106"/>
    </row>
    <row r="581" customFormat="false" ht="12.8" hidden="false" customHeight="false" outlineLevel="0" collapsed="false">
      <c r="K581" s="106"/>
      <c r="W581" s="106"/>
      <c r="X581" s="103"/>
      <c r="Y581" s="106"/>
      <c r="Z581" s="106"/>
      <c r="AA581" s="106"/>
      <c r="AB581" s="106"/>
      <c r="AC581" s="106"/>
      <c r="AD581" s="106"/>
      <c r="AE581" s="106"/>
      <c r="AF581" s="106"/>
      <c r="AG581" s="106"/>
      <c r="AH581" s="106"/>
      <c r="AI581" s="106"/>
      <c r="AJ581" s="106"/>
      <c r="AK581" s="106"/>
      <c r="AL581" s="106"/>
      <c r="AM581" s="106"/>
      <c r="AN581" s="106"/>
      <c r="AO581" s="106"/>
      <c r="AP581" s="106"/>
      <c r="AQ581" s="106"/>
      <c r="AR581" s="106"/>
      <c r="AS581" s="106"/>
      <c r="AT581" s="106"/>
      <c r="AU581" s="106"/>
      <c r="AV581" s="106"/>
      <c r="AW581" s="106"/>
      <c r="AX581" s="106"/>
      <c r="AY581" s="106"/>
      <c r="AZ581" s="106"/>
      <c r="BA581" s="106"/>
    </row>
    <row r="582" customFormat="false" ht="12.8" hidden="false" customHeight="false" outlineLevel="0" collapsed="false">
      <c r="K582" s="106"/>
      <c r="W582" s="106"/>
      <c r="X582" s="103"/>
      <c r="Y582" s="106"/>
      <c r="Z582" s="106"/>
      <c r="AA582" s="106"/>
      <c r="AB582" s="106"/>
      <c r="AC582" s="106"/>
      <c r="AD582" s="106"/>
      <c r="AE582" s="106"/>
      <c r="AF582" s="106"/>
      <c r="AG582" s="106"/>
      <c r="AH582" s="106"/>
      <c r="AI582" s="106"/>
      <c r="AJ582" s="106"/>
      <c r="AK582" s="106"/>
      <c r="AL582" s="106"/>
      <c r="AM582" s="106"/>
      <c r="AN582" s="106"/>
      <c r="AO582" s="106"/>
      <c r="AP582" s="106"/>
      <c r="AQ582" s="106"/>
      <c r="AR582" s="106"/>
      <c r="AS582" s="106"/>
      <c r="AT582" s="106"/>
      <c r="AU582" s="106"/>
      <c r="AV582" s="106"/>
      <c r="AW582" s="106"/>
      <c r="AX582" s="106"/>
      <c r="AY582" s="106"/>
      <c r="AZ582" s="106"/>
      <c r="BA582" s="106"/>
    </row>
    <row r="583" customFormat="false" ht="12.8" hidden="false" customHeight="false" outlineLevel="0" collapsed="false">
      <c r="K583" s="106"/>
      <c r="W583" s="106"/>
      <c r="X583" s="103"/>
      <c r="Y583" s="106"/>
      <c r="Z583" s="106"/>
      <c r="AA583" s="106"/>
      <c r="AB583" s="106"/>
      <c r="AC583" s="106"/>
      <c r="AD583" s="106"/>
      <c r="AE583" s="106"/>
      <c r="AF583" s="106"/>
      <c r="AG583" s="106"/>
      <c r="AH583" s="106"/>
      <c r="AI583" s="106"/>
      <c r="AJ583" s="106"/>
      <c r="AK583" s="106"/>
      <c r="AL583" s="106"/>
      <c r="AM583" s="106"/>
      <c r="AN583" s="106"/>
      <c r="AO583" s="106"/>
      <c r="AP583" s="106"/>
      <c r="AQ583" s="106"/>
      <c r="AR583" s="106"/>
      <c r="AS583" s="106"/>
      <c r="AT583" s="106"/>
      <c r="AU583" s="106"/>
      <c r="AV583" s="106"/>
      <c r="AW583" s="106"/>
      <c r="AX583" s="106"/>
      <c r="AY583" s="106"/>
      <c r="AZ583" s="106"/>
      <c r="BA583" s="106"/>
    </row>
    <row r="584" customFormat="false" ht="12.8" hidden="false" customHeight="false" outlineLevel="0" collapsed="false">
      <c r="K584" s="106"/>
      <c r="W584" s="106"/>
      <c r="X584" s="103"/>
      <c r="Y584" s="106"/>
      <c r="Z584" s="106"/>
      <c r="AA584" s="106"/>
      <c r="AB584" s="106"/>
      <c r="AC584" s="106"/>
      <c r="AD584" s="106"/>
      <c r="AE584" s="106"/>
      <c r="AF584" s="106"/>
      <c r="AG584" s="106"/>
      <c r="AH584" s="106"/>
      <c r="AI584" s="106"/>
      <c r="AJ584" s="106"/>
      <c r="AK584" s="106"/>
      <c r="AL584" s="106"/>
      <c r="AM584" s="106"/>
      <c r="AN584" s="106"/>
      <c r="AO584" s="106"/>
      <c r="AP584" s="106"/>
      <c r="AQ584" s="106"/>
      <c r="AR584" s="106"/>
      <c r="AS584" s="106"/>
      <c r="AT584" s="106"/>
      <c r="AU584" s="106"/>
      <c r="AV584" s="106"/>
      <c r="AW584" s="106"/>
      <c r="AX584" s="106"/>
      <c r="AY584" s="106"/>
      <c r="AZ584" s="106"/>
      <c r="BA584" s="106"/>
    </row>
    <row r="585" customFormat="false" ht="12.8" hidden="false" customHeight="false" outlineLevel="0" collapsed="false">
      <c r="K585" s="106"/>
      <c r="W585" s="106"/>
      <c r="X585" s="103"/>
      <c r="Y585" s="106"/>
      <c r="Z585" s="106"/>
      <c r="AA585" s="106"/>
      <c r="AB585" s="106"/>
      <c r="AC585" s="106"/>
      <c r="AD585" s="106"/>
      <c r="AE585" s="106"/>
      <c r="AF585" s="106"/>
      <c r="AG585" s="106"/>
      <c r="AH585" s="106"/>
      <c r="AI585" s="106"/>
      <c r="AJ585" s="106"/>
      <c r="AK585" s="106"/>
      <c r="AL585" s="106"/>
      <c r="AM585" s="106"/>
      <c r="AN585" s="106"/>
      <c r="AO585" s="106"/>
      <c r="AP585" s="106"/>
      <c r="AQ585" s="106"/>
      <c r="AR585" s="106"/>
      <c r="AS585" s="106"/>
      <c r="AT585" s="106"/>
      <c r="AU585" s="106"/>
      <c r="AV585" s="106"/>
      <c r="AW585" s="106"/>
      <c r="AX585" s="106"/>
      <c r="AY585" s="106"/>
      <c r="AZ585" s="106"/>
      <c r="BA585" s="106"/>
    </row>
    <row r="586" customFormat="false" ht="12.8" hidden="false" customHeight="false" outlineLevel="0" collapsed="false">
      <c r="K586" s="106"/>
      <c r="W586" s="106"/>
      <c r="X586" s="103"/>
      <c r="Y586" s="106"/>
      <c r="Z586" s="106"/>
      <c r="AA586" s="106"/>
      <c r="AB586" s="106"/>
      <c r="AC586" s="106"/>
      <c r="AD586" s="106"/>
      <c r="AE586" s="106"/>
      <c r="AF586" s="106"/>
      <c r="AG586" s="106"/>
      <c r="AH586" s="106"/>
      <c r="AI586" s="106"/>
      <c r="AJ586" s="106"/>
      <c r="AK586" s="106"/>
      <c r="AL586" s="106"/>
      <c r="AM586" s="106"/>
      <c r="AN586" s="106"/>
      <c r="AO586" s="106"/>
      <c r="AP586" s="106"/>
      <c r="AQ586" s="106"/>
      <c r="AR586" s="106"/>
      <c r="AS586" s="106"/>
      <c r="AT586" s="106"/>
      <c r="AU586" s="106"/>
      <c r="AV586" s="106"/>
      <c r="AW586" s="106"/>
      <c r="AX586" s="106"/>
      <c r="AY586" s="106"/>
      <c r="AZ586" s="106"/>
      <c r="BA586" s="106"/>
    </row>
    <row r="587" customFormat="false" ht="12.8" hidden="false" customHeight="false" outlineLevel="0" collapsed="false">
      <c r="K587" s="106"/>
      <c r="W587" s="106"/>
      <c r="X587" s="103"/>
      <c r="Y587" s="106"/>
      <c r="Z587" s="106"/>
      <c r="AA587" s="106"/>
      <c r="AB587" s="106"/>
      <c r="AC587" s="106"/>
      <c r="AD587" s="106"/>
      <c r="AE587" s="106"/>
      <c r="AF587" s="106"/>
      <c r="AG587" s="106"/>
      <c r="AH587" s="106"/>
      <c r="AI587" s="106"/>
      <c r="AJ587" s="106"/>
      <c r="AK587" s="106"/>
      <c r="AL587" s="106"/>
      <c r="AM587" s="106"/>
      <c r="AN587" s="106"/>
      <c r="AO587" s="106"/>
      <c r="AP587" s="106"/>
      <c r="AQ587" s="106"/>
      <c r="AR587" s="106"/>
      <c r="AS587" s="106"/>
      <c r="AT587" s="106"/>
      <c r="AU587" s="106"/>
      <c r="AV587" s="106"/>
      <c r="AW587" s="106"/>
      <c r="AX587" s="106"/>
      <c r="AY587" s="106"/>
      <c r="AZ587" s="106"/>
      <c r="BA587" s="106"/>
    </row>
    <row r="588" customFormat="false" ht="12.8" hidden="false" customHeight="false" outlineLevel="0" collapsed="false">
      <c r="K588" s="106"/>
      <c r="W588" s="106"/>
      <c r="X588" s="103"/>
      <c r="Y588" s="106"/>
      <c r="Z588" s="106"/>
      <c r="AA588" s="106"/>
      <c r="AB588" s="106"/>
      <c r="AC588" s="106"/>
      <c r="AD588" s="106"/>
      <c r="AE588" s="106"/>
      <c r="AF588" s="106"/>
      <c r="AG588" s="106"/>
      <c r="AH588" s="106"/>
      <c r="AI588" s="106"/>
      <c r="AJ588" s="106"/>
      <c r="AK588" s="106"/>
      <c r="AL588" s="106"/>
      <c r="AM588" s="106"/>
      <c r="AN588" s="106"/>
      <c r="AO588" s="106"/>
      <c r="AP588" s="106"/>
      <c r="AQ588" s="106"/>
      <c r="AR588" s="106"/>
      <c r="AS588" s="106"/>
      <c r="AT588" s="106"/>
      <c r="AU588" s="106"/>
      <c r="AV588" s="106"/>
      <c r="AW588" s="106"/>
      <c r="AX588" s="106"/>
      <c r="AY588" s="106"/>
      <c r="AZ588" s="106"/>
      <c r="BA588" s="106"/>
    </row>
    <row r="589" customFormat="false" ht="12.8" hidden="false" customHeight="false" outlineLevel="0" collapsed="false">
      <c r="K589" s="106"/>
      <c r="W589" s="106"/>
      <c r="X589" s="103"/>
      <c r="Y589" s="106"/>
      <c r="Z589" s="106"/>
      <c r="AA589" s="106"/>
      <c r="AB589" s="106"/>
      <c r="AC589" s="106"/>
      <c r="AD589" s="106"/>
      <c r="AE589" s="106"/>
      <c r="AF589" s="106"/>
      <c r="AG589" s="106"/>
      <c r="AH589" s="106"/>
      <c r="AI589" s="106"/>
      <c r="AJ589" s="106"/>
      <c r="AK589" s="106"/>
      <c r="AL589" s="106"/>
      <c r="AM589" s="106"/>
      <c r="AN589" s="106"/>
      <c r="AO589" s="106"/>
      <c r="AP589" s="106"/>
      <c r="AQ589" s="106"/>
      <c r="AR589" s="106"/>
      <c r="AS589" s="106"/>
      <c r="AT589" s="106"/>
      <c r="AU589" s="106"/>
      <c r="AV589" s="106"/>
      <c r="AW589" s="106"/>
      <c r="AX589" s="106"/>
      <c r="AY589" s="106"/>
      <c r="AZ589" s="106"/>
      <c r="BA589" s="106"/>
    </row>
    <row r="590" customFormat="false" ht="12.8" hidden="false" customHeight="false" outlineLevel="0" collapsed="false">
      <c r="K590" s="106"/>
      <c r="W590" s="106"/>
      <c r="X590" s="103"/>
      <c r="Y590" s="106"/>
      <c r="Z590" s="106"/>
      <c r="AA590" s="106"/>
      <c r="AB590" s="106"/>
      <c r="AC590" s="106"/>
      <c r="AD590" s="106"/>
      <c r="AE590" s="106"/>
      <c r="AF590" s="106"/>
      <c r="AG590" s="106"/>
      <c r="AH590" s="106"/>
      <c r="AI590" s="106"/>
      <c r="AJ590" s="106"/>
      <c r="AK590" s="106"/>
      <c r="AL590" s="106"/>
      <c r="AM590" s="106"/>
      <c r="AN590" s="106"/>
      <c r="AO590" s="106"/>
      <c r="AP590" s="106"/>
      <c r="AQ590" s="106"/>
      <c r="AR590" s="106"/>
      <c r="AS590" s="106"/>
      <c r="AT590" s="106"/>
      <c r="AU590" s="106"/>
      <c r="AV590" s="106"/>
      <c r="AW590" s="106"/>
      <c r="AX590" s="106"/>
      <c r="AY590" s="106"/>
      <c r="AZ590" s="106"/>
      <c r="BA590" s="106"/>
    </row>
    <row r="591" customFormat="false" ht="12.8" hidden="false" customHeight="false" outlineLevel="0" collapsed="false">
      <c r="K591" s="106"/>
      <c r="W591" s="106"/>
      <c r="X591" s="103"/>
      <c r="Y591" s="106"/>
      <c r="Z591" s="106"/>
      <c r="AA591" s="106"/>
      <c r="AB591" s="106"/>
      <c r="AC591" s="106"/>
      <c r="AD591" s="106"/>
      <c r="AE591" s="106"/>
      <c r="AF591" s="106"/>
      <c r="AG591" s="106"/>
      <c r="AH591" s="106"/>
      <c r="AI591" s="106"/>
      <c r="AJ591" s="106"/>
      <c r="AK591" s="106"/>
      <c r="AL591" s="106"/>
      <c r="AM591" s="106"/>
      <c r="AN591" s="106"/>
      <c r="AO591" s="106"/>
      <c r="AP591" s="106"/>
      <c r="AQ591" s="106"/>
      <c r="AR591" s="106"/>
      <c r="AS591" s="106"/>
      <c r="AT591" s="106"/>
      <c r="AU591" s="106"/>
      <c r="AV591" s="106"/>
      <c r="AW591" s="106"/>
      <c r="AX591" s="106"/>
      <c r="AY591" s="106"/>
      <c r="AZ591" s="106"/>
      <c r="BA591" s="106"/>
    </row>
    <row r="592" customFormat="false" ht="12.8" hidden="false" customHeight="false" outlineLevel="0" collapsed="false">
      <c r="K592" s="106"/>
      <c r="W592" s="106"/>
      <c r="X592" s="103"/>
      <c r="Y592" s="106"/>
      <c r="Z592" s="106"/>
      <c r="AA592" s="106"/>
      <c r="AB592" s="106"/>
      <c r="AC592" s="106"/>
      <c r="AD592" s="106"/>
      <c r="AE592" s="106"/>
      <c r="AF592" s="106"/>
      <c r="AG592" s="106"/>
      <c r="AH592" s="106"/>
      <c r="AI592" s="106"/>
      <c r="AJ592" s="106"/>
      <c r="AK592" s="106"/>
      <c r="AL592" s="106"/>
      <c r="AM592" s="106"/>
      <c r="AN592" s="106"/>
      <c r="AO592" s="106"/>
      <c r="AP592" s="106"/>
      <c r="AQ592" s="106"/>
      <c r="AR592" s="106"/>
      <c r="AS592" s="106"/>
      <c r="AT592" s="106"/>
      <c r="AU592" s="106"/>
      <c r="AV592" s="106"/>
      <c r="AW592" s="106"/>
      <c r="AX592" s="106"/>
      <c r="AY592" s="106"/>
      <c r="AZ592" s="106"/>
      <c r="BA592" s="106"/>
    </row>
    <row r="593" customFormat="false" ht="12.8" hidden="false" customHeight="false" outlineLevel="0" collapsed="false">
      <c r="K593" s="106"/>
      <c r="W593" s="106"/>
      <c r="X593" s="103"/>
      <c r="Y593" s="106"/>
      <c r="Z593" s="106"/>
      <c r="AA593" s="106"/>
      <c r="AB593" s="106"/>
      <c r="AC593" s="106"/>
      <c r="AD593" s="106"/>
      <c r="AE593" s="106"/>
      <c r="AF593" s="106"/>
      <c r="AG593" s="106"/>
      <c r="AH593" s="106"/>
      <c r="AI593" s="106"/>
      <c r="AJ593" s="106"/>
      <c r="AK593" s="106"/>
      <c r="AL593" s="106"/>
      <c r="AM593" s="106"/>
      <c r="AN593" s="106"/>
      <c r="AO593" s="106"/>
      <c r="AP593" s="106"/>
      <c r="AQ593" s="106"/>
      <c r="AR593" s="106"/>
      <c r="AS593" s="106"/>
      <c r="AT593" s="106"/>
      <c r="AU593" s="106"/>
      <c r="AV593" s="106"/>
      <c r="AW593" s="106"/>
      <c r="AX593" s="106"/>
      <c r="AY593" s="106"/>
      <c r="AZ593" s="106"/>
      <c r="BA593" s="106"/>
    </row>
    <row r="594" customFormat="false" ht="12.8" hidden="false" customHeight="false" outlineLevel="0" collapsed="false">
      <c r="K594" s="106"/>
      <c r="W594" s="106"/>
      <c r="X594" s="103"/>
      <c r="Y594" s="106"/>
      <c r="Z594" s="106"/>
      <c r="AA594" s="106"/>
      <c r="AB594" s="106"/>
      <c r="AC594" s="106"/>
      <c r="AD594" s="106"/>
      <c r="AE594" s="106"/>
      <c r="AF594" s="106"/>
      <c r="AG594" s="106"/>
      <c r="AH594" s="106"/>
      <c r="AI594" s="106"/>
      <c r="AJ594" s="106"/>
      <c r="AK594" s="106"/>
      <c r="AL594" s="106"/>
      <c r="AM594" s="106"/>
      <c r="AN594" s="106"/>
      <c r="AO594" s="106"/>
      <c r="AP594" s="106"/>
      <c r="AQ594" s="106"/>
      <c r="AR594" s="106"/>
      <c r="AS594" s="106"/>
      <c r="AT594" s="106"/>
      <c r="AU594" s="106"/>
      <c r="AV594" s="106"/>
      <c r="AW594" s="106"/>
      <c r="AX594" s="106"/>
      <c r="AY594" s="106"/>
      <c r="AZ594" s="106"/>
      <c r="BA594" s="106"/>
    </row>
    <row r="595" customFormat="false" ht="12.8" hidden="false" customHeight="false" outlineLevel="0" collapsed="false">
      <c r="K595" s="106"/>
      <c r="W595" s="106"/>
      <c r="X595" s="103"/>
      <c r="Y595" s="106"/>
      <c r="Z595" s="106"/>
      <c r="AA595" s="106"/>
      <c r="AB595" s="106"/>
      <c r="AC595" s="106"/>
      <c r="AD595" s="106"/>
      <c r="AE595" s="106"/>
      <c r="AF595" s="106"/>
      <c r="AG595" s="106"/>
      <c r="AH595" s="106"/>
      <c r="AI595" s="106"/>
      <c r="AJ595" s="106"/>
      <c r="AK595" s="106"/>
      <c r="AL595" s="106"/>
      <c r="AM595" s="106"/>
      <c r="AN595" s="106"/>
      <c r="AO595" s="106"/>
      <c r="AP595" s="106"/>
      <c r="AQ595" s="106"/>
      <c r="AR595" s="106"/>
      <c r="AS595" s="106"/>
      <c r="AT595" s="106"/>
      <c r="AU595" s="106"/>
      <c r="AV595" s="106"/>
      <c r="AW595" s="106"/>
      <c r="AX595" s="106"/>
      <c r="AY595" s="106"/>
      <c r="AZ595" s="106"/>
      <c r="BA595" s="106"/>
    </row>
    <row r="596" customFormat="false" ht="12.8" hidden="false" customHeight="false" outlineLevel="0" collapsed="false">
      <c r="K596" s="106"/>
      <c r="W596" s="106"/>
      <c r="X596" s="103"/>
      <c r="Y596" s="106"/>
      <c r="Z596" s="106"/>
      <c r="AA596" s="106"/>
      <c r="AB596" s="106"/>
      <c r="AC596" s="106"/>
      <c r="AD596" s="106"/>
      <c r="AE596" s="106"/>
      <c r="AF596" s="106"/>
      <c r="AG596" s="106"/>
      <c r="AH596" s="106"/>
      <c r="AI596" s="106"/>
      <c r="AJ596" s="106"/>
      <c r="AK596" s="106"/>
      <c r="AL596" s="106"/>
      <c r="AM596" s="106"/>
      <c r="AN596" s="106"/>
      <c r="AO596" s="106"/>
      <c r="AP596" s="106"/>
      <c r="AQ596" s="106"/>
      <c r="AR596" s="106"/>
      <c r="AS596" s="106"/>
      <c r="AT596" s="106"/>
      <c r="AU596" s="106"/>
      <c r="AV596" s="106"/>
      <c r="AW596" s="106"/>
      <c r="AX596" s="106"/>
      <c r="AY596" s="106"/>
      <c r="AZ596" s="106"/>
      <c r="BA596" s="106"/>
    </row>
    <row r="597" customFormat="false" ht="12.8" hidden="false" customHeight="false" outlineLevel="0" collapsed="false">
      <c r="K597" s="106"/>
      <c r="W597" s="106"/>
      <c r="X597" s="103"/>
      <c r="Y597" s="106"/>
      <c r="Z597" s="106"/>
      <c r="AA597" s="106"/>
      <c r="AB597" s="106"/>
      <c r="AC597" s="106"/>
      <c r="AD597" s="106"/>
      <c r="AE597" s="106"/>
      <c r="AF597" s="106"/>
      <c r="AG597" s="106"/>
      <c r="AH597" s="106"/>
      <c r="AI597" s="106"/>
      <c r="AJ597" s="106"/>
      <c r="AK597" s="106"/>
      <c r="AL597" s="106"/>
      <c r="AM597" s="106"/>
      <c r="AN597" s="106"/>
      <c r="AO597" s="106"/>
      <c r="AP597" s="106"/>
      <c r="AQ597" s="106"/>
      <c r="AR597" s="106"/>
      <c r="AS597" s="106"/>
      <c r="AT597" s="106"/>
      <c r="AU597" s="106"/>
      <c r="AV597" s="106"/>
      <c r="AW597" s="106"/>
      <c r="AX597" s="106"/>
      <c r="AY597" s="106"/>
      <c r="AZ597" s="106"/>
      <c r="BA597" s="106"/>
    </row>
    <row r="598" customFormat="false" ht="12.8" hidden="false" customHeight="false" outlineLevel="0" collapsed="false">
      <c r="K598" s="106"/>
      <c r="W598" s="106"/>
      <c r="X598" s="103"/>
      <c r="Y598" s="106"/>
      <c r="Z598" s="106"/>
      <c r="AA598" s="106"/>
      <c r="AB598" s="106"/>
      <c r="AC598" s="106"/>
      <c r="AD598" s="106"/>
      <c r="AE598" s="106"/>
      <c r="AF598" s="106"/>
      <c r="AG598" s="106"/>
      <c r="AH598" s="106"/>
      <c r="AI598" s="106"/>
      <c r="AJ598" s="106"/>
      <c r="AK598" s="106"/>
      <c r="AL598" s="106"/>
      <c r="AM598" s="106"/>
      <c r="AN598" s="106"/>
      <c r="AO598" s="106"/>
      <c r="AP598" s="106"/>
      <c r="AQ598" s="106"/>
      <c r="AR598" s="106"/>
      <c r="AS598" s="106"/>
      <c r="AT598" s="106"/>
      <c r="AU598" s="106"/>
      <c r="AV598" s="106"/>
      <c r="AW598" s="106"/>
      <c r="AX598" s="106"/>
      <c r="AY598" s="106"/>
      <c r="AZ598" s="106"/>
      <c r="BA598" s="106"/>
    </row>
    <row r="599" customFormat="false" ht="12.8" hidden="false" customHeight="false" outlineLevel="0" collapsed="false">
      <c r="K599" s="106"/>
      <c r="W599" s="106"/>
      <c r="X599" s="103"/>
      <c r="Y599" s="106"/>
      <c r="Z599" s="106"/>
      <c r="AA599" s="106"/>
      <c r="AB599" s="106"/>
      <c r="AC599" s="106"/>
      <c r="AD599" s="106"/>
      <c r="AE599" s="106"/>
      <c r="AF599" s="106"/>
      <c r="AG599" s="106"/>
      <c r="AH599" s="106"/>
      <c r="AI599" s="106"/>
      <c r="AJ599" s="106"/>
      <c r="AK599" s="106"/>
      <c r="AL599" s="106"/>
      <c r="AM599" s="106"/>
      <c r="AN599" s="106"/>
      <c r="AO599" s="106"/>
      <c r="AP599" s="106"/>
      <c r="AQ599" s="106"/>
      <c r="AR599" s="106"/>
      <c r="AS599" s="106"/>
      <c r="AT599" s="106"/>
      <c r="AU599" s="106"/>
      <c r="AV599" s="106"/>
      <c r="AW599" s="106"/>
      <c r="AX599" s="106"/>
      <c r="AY599" s="106"/>
      <c r="AZ599" s="106"/>
      <c r="BA599" s="106"/>
    </row>
    <row r="600" customFormat="false" ht="12.8" hidden="false" customHeight="false" outlineLevel="0" collapsed="false">
      <c r="K600" s="106"/>
      <c r="W600" s="106"/>
      <c r="X600" s="103"/>
      <c r="Y600" s="106"/>
      <c r="Z600" s="106"/>
      <c r="AA600" s="106"/>
      <c r="AB600" s="106"/>
      <c r="AC600" s="106"/>
      <c r="AD600" s="106"/>
      <c r="AE600" s="106"/>
      <c r="AF600" s="106"/>
      <c r="AG600" s="106"/>
      <c r="AH600" s="106"/>
      <c r="AI600" s="106"/>
      <c r="AJ600" s="106"/>
      <c r="AK600" s="106"/>
      <c r="AL600" s="106"/>
      <c r="AM600" s="106"/>
      <c r="AN600" s="106"/>
      <c r="AO600" s="106"/>
      <c r="AP600" s="106"/>
      <c r="AQ600" s="106"/>
      <c r="AR600" s="106"/>
      <c r="AS600" s="106"/>
      <c r="AT600" s="106"/>
      <c r="AU600" s="106"/>
      <c r="AV600" s="106"/>
      <c r="AW600" s="106"/>
      <c r="AX600" s="106"/>
      <c r="AY600" s="106"/>
      <c r="AZ600" s="106"/>
      <c r="BA600" s="106"/>
    </row>
    <row r="601" customFormat="false" ht="12.8" hidden="false" customHeight="false" outlineLevel="0" collapsed="false">
      <c r="K601" s="106"/>
      <c r="W601" s="106"/>
      <c r="X601" s="103"/>
      <c r="Y601" s="106"/>
      <c r="Z601" s="106"/>
      <c r="AA601" s="106"/>
      <c r="AB601" s="106"/>
      <c r="AC601" s="106"/>
      <c r="AD601" s="106"/>
      <c r="AE601" s="106"/>
      <c r="AF601" s="106"/>
      <c r="AG601" s="106"/>
      <c r="AH601" s="106"/>
      <c r="AI601" s="106"/>
      <c r="AJ601" s="106"/>
      <c r="AK601" s="106"/>
      <c r="AL601" s="106"/>
      <c r="AM601" s="106"/>
      <c r="AN601" s="106"/>
      <c r="AO601" s="106"/>
      <c r="AP601" s="106"/>
      <c r="AQ601" s="106"/>
      <c r="AR601" s="106"/>
      <c r="AS601" s="106"/>
      <c r="AT601" s="106"/>
      <c r="AU601" s="106"/>
      <c r="AV601" s="106"/>
      <c r="AW601" s="106"/>
      <c r="AX601" s="106"/>
      <c r="AY601" s="106"/>
      <c r="AZ601" s="106"/>
      <c r="BA601" s="106"/>
    </row>
    <row r="602" customFormat="false" ht="12.8" hidden="false" customHeight="false" outlineLevel="0" collapsed="false">
      <c r="K602" s="106"/>
      <c r="W602" s="106"/>
      <c r="X602" s="103"/>
      <c r="Y602" s="106"/>
      <c r="Z602" s="106"/>
      <c r="AA602" s="106"/>
      <c r="AB602" s="106"/>
      <c r="AC602" s="106"/>
      <c r="AD602" s="106"/>
      <c r="AE602" s="106"/>
      <c r="AF602" s="106"/>
      <c r="AG602" s="106"/>
      <c r="AH602" s="106"/>
      <c r="AI602" s="106"/>
      <c r="AJ602" s="106"/>
      <c r="AK602" s="106"/>
      <c r="AL602" s="106"/>
      <c r="AM602" s="106"/>
      <c r="AN602" s="106"/>
      <c r="AO602" s="106"/>
      <c r="AP602" s="106"/>
      <c r="AQ602" s="106"/>
      <c r="AR602" s="106"/>
      <c r="AS602" s="106"/>
      <c r="AT602" s="106"/>
      <c r="AU602" s="106"/>
      <c r="AV602" s="106"/>
      <c r="AW602" s="106"/>
      <c r="AX602" s="106"/>
      <c r="AY602" s="106"/>
      <c r="AZ602" s="106"/>
      <c r="BA602" s="106"/>
    </row>
    <row r="603" customFormat="false" ht="12.8" hidden="false" customHeight="false" outlineLevel="0" collapsed="false">
      <c r="K603" s="106"/>
      <c r="W603" s="106"/>
      <c r="X603" s="103"/>
      <c r="Y603" s="106"/>
      <c r="Z603" s="106"/>
      <c r="AA603" s="106"/>
      <c r="AB603" s="106"/>
      <c r="AC603" s="106"/>
      <c r="AD603" s="106"/>
      <c r="AE603" s="106"/>
      <c r="AF603" s="106"/>
      <c r="AG603" s="106"/>
      <c r="AH603" s="106"/>
      <c r="AI603" s="106"/>
      <c r="AJ603" s="106"/>
      <c r="AK603" s="106"/>
      <c r="AL603" s="106"/>
      <c r="AM603" s="106"/>
      <c r="AN603" s="106"/>
      <c r="AO603" s="106"/>
      <c r="AP603" s="106"/>
      <c r="AQ603" s="106"/>
      <c r="AR603" s="106"/>
      <c r="AS603" s="106"/>
      <c r="AT603" s="106"/>
      <c r="AU603" s="106"/>
      <c r="AV603" s="106"/>
      <c r="AW603" s="106"/>
      <c r="AX603" s="106"/>
      <c r="AY603" s="106"/>
      <c r="AZ603" s="106"/>
      <c r="BA603" s="106"/>
    </row>
    <row r="604" customFormat="false" ht="12.8" hidden="false" customHeight="false" outlineLevel="0" collapsed="false">
      <c r="K604" s="106"/>
      <c r="W604" s="106"/>
      <c r="X604" s="103"/>
      <c r="Y604" s="106"/>
      <c r="Z604" s="106"/>
      <c r="AA604" s="106"/>
      <c r="AB604" s="106"/>
      <c r="AC604" s="106"/>
      <c r="AD604" s="106"/>
      <c r="AE604" s="106"/>
      <c r="AF604" s="106"/>
      <c r="AG604" s="106"/>
      <c r="AH604" s="106"/>
      <c r="AI604" s="106"/>
      <c r="AJ604" s="106"/>
      <c r="AK604" s="106"/>
      <c r="AL604" s="106"/>
      <c r="AM604" s="106"/>
      <c r="AN604" s="106"/>
      <c r="AO604" s="106"/>
      <c r="AP604" s="106"/>
      <c r="AQ604" s="106"/>
      <c r="AR604" s="106"/>
      <c r="AS604" s="106"/>
      <c r="AT604" s="106"/>
      <c r="AU604" s="106"/>
      <c r="AV604" s="106"/>
      <c r="AW604" s="106"/>
      <c r="AX604" s="106"/>
      <c r="AY604" s="106"/>
      <c r="AZ604" s="106"/>
      <c r="BA604" s="106"/>
    </row>
    <row r="605" customFormat="false" ht="12.8" hidden="false" customHeight="false" outlineLevel="0" collapsed="false">
      <c r="K605" s="106"/>
      <c r="W605" s="106"/>
      <c r="X605" s="103"/>
      <c r="Y605" s="106"/>
      <c r="Z605" s="106"/>
      <c r="AA605" s="106"/>
      <c r="AB605" s="106"/>
      <c r="AC605" s="106"/>
      <c r="AD605" s="106"/>
      <c r="AE605" s="106"/>
      <c r="AF605" s="106"/>
      <c r="AG605" s="106"/>
      <c r="AH605" s="106"/>
      <c r="AI605" s="106"/>
      <c r="AJ605" s="106"/>
      <c r="AK605" s="106"/>
      <c r="AL605" s="106"/>
      <c r="AM605" s="106"/>
      <c r="AN605" s="106"/>
      <c r="AO605" s="106"/>
      <c r="AP605" s="106"/>
      <c r="AQ605" s="106"/>
      <c r="AR605" s="106"/>
      <c r="AS605" s="106"/>
      <c r="AT605" s="106"/>
      <c r="AU605" s="106"/>
      <c r="AV605" s="106"/>
      <c r="AW605" s="106"/>
      <c r="AX605" s="106"/>
      <c r="AY605" s="106"/>
      <c r="AZ605" s="106"/>
      <c r="BA605" s="106"/>
    </row>
    <row r="606" customFormat="false" ht="12.8" hidden="false" customHeight="false" outlineLevel="0" collapsed="false">
      <c r="K606" s="106"/>
      <c r="W606" s="106"/>
      <c r="X606" s="103"/>
      <c r="Y606" s="106"/>
      <c r="Z606" s="106"/>
      <c r="AA606" s="106"/>
      <c r="AB606" s="106"/>
      <c r="AC606" s="106"/>
      <c r="AD606" s="106"/>
      <c r="AE606" s="106"/>
      <c r="AF606" s="106"/>
      <c r="AG606" s="106"/>
      <c r="AH606" s="106"/>
      <c r="AI606" s="106"/>
      <c r="AJ606" s="106"/>
      <c r="AK606" s="106"/>
      <c r="AL606" s="106"/>
      <c r="AM606" s="106"/>
      <c r="AN606" s="106"/>
      <c r="AO606" s="106"/>
      <c r="AP606" s="106"/>
      <c r="AQ606" s="106"/>
      <c r="AR606" s="106"/>
      <c r="AS606" s="106"/>
      <c r="AT606" s="106"/>
      <c r="AU606" s="106"/>
      <c r="AV606" s="106"/>
      <c r="AW606" s="106"/>
      <c r="AX606" s="106"/>
      <c r="AY606" s="106"/>
      <c r="AZ606" s="106"/>
      <c r="BA606" s="106"/>
    </row>
    <row r="607" customFormat="false" ht="12.8" hidden="false" customHeight="false" outlineLevel="0" collapsed="false">
      <c r="K607" s="106"/>
      <c r="W607" s="106"/>
      <c r="X607" s="103"/>
      <c r="Y607" s="106"/>
      <c r="Z607" s="106"/>
      <c r="AA607" s="106"/>
      <c r="AB607" s="106"/>
      <c r="AC607" s="106"/>
      <c r="AD607" s="106"/>
      <c r="AE607" s="106"/>
      <c r="AF607" s="106"/>
      <c r="AG607" s="106"/>
      <c r="AH607" s="106"/>
      <c r="AI607" s="106"/>
      <c r="AJ607" s="106"/>
      <c r="AK607" s="106"/>
      <c r="AL607" s="106"/>
      <c r="AM607" s="106"/>
      <c r="AN607" s="106"/>
      <c r="AO607" s="106"/>
      <c r="AP607" s="106"/>
      <c r="AQ607" s="106"/>
      <c r="AR607" s="106"/>
      <c r="AS607" s="106"/>
      <c r="AT607" s="106"/>
      <c r="AU607" s="106"/>
      <c r="AV607" s="106"/>
      <c r="AW607" s="106"/>
      <c r="AX607" s="106"/>
      <c r="AY607" s="106"/>
      <c r="AZ607" s="106"/>
      <c r="BA607" s="106"/>
    </row>
    <row r="608" customFormat="false" ht="12.8" hidden="false" customHeight="false" outlineLevel="0" collapsed="false">
      <c r="K608" s="106"/>
      <c r="W608" s="106"/>
      <c r="X608" s="103"/>
      <c r="Y608" s="106"/>
      <c r="Z608" s="106"/>
      <c r="AA608" s="106"/>
      <c r="AB608" s="106"/>
      <c r="AC608" s="106"/>
      <c r="AD608" s="106"/>
      <c r="AE608" s="106"/>
      <c r="AF608" s="106"/>
      <c r="AG608" s="106"/>
      <c r="AH608" s="106"/>
      <c r="AI608" s="106"/>
      <c r="AJ608" s="106"/>
      <c r="AK608" s="106"/>
      <c r="AL608" s="106"/>
      <c r="AM608" s="106"/>
      <c r="AN608" s="106"/>
      <c r="AO608" s="106"/>
      <c r="AP608" s="106"/>
      <c r="AQ608" s="106"/>
      <c r="AR608" s="106"/>
      <c r="AS608" s="106"/>
      <c r="AT608" s="106"/>
      <c r="AU608" s="106"/>
      <c r="AV608" s="106"/>
      <c r="AW608" s="106"/>
      <c r="AX608" s="106"/>
      <c r="AY608" s="106"/>
      <c r="AZ608" s="106"/>
      <c r="BA608" s="106"/>
    </row>
    <row r="609" customFormat="false" ht="12.8" hidden="false" customHeight="false" outlineLevel="0" collapsed="false">
      <c r="K609" s="106"/>
      <c r="W609" s="106"/>
      <c r="X609" s="103"/>
      <c r="Y609" s="106"/>
      <c r="Z609" s="106"/>
      <c r="AA609" s="106"/>
      <c r="AB609" s="106"/>
      <c r="AC609" s="106"/>
      <c r="AD609" s="106"/>
      <c r="AE609" s="106"/>
      <c r="AF609" s="106"/>
      <c r="AG609" s="106"/>
      <c r="AH609" s="106"/>
      <c r="AI609" s="106"/>
      <c r="AJ609" s="106"/>
      <c r="AK609" s="106"/>
      <c r="AL609" s="106"/>
      <c r="AM609" s="106"/>
      <c r="AN609" s="106"/>
      <c r="AO609" s="106"/>
      <c r="AP609" s="106"/>
      <c r="AQ609" s="106"/>
      <c r="AR609" s="106"/>
      <c r="AS609" s="106"/>
      <c r="AT609" s="106"/>
      <c r="AU609" s="106"/>
      <c r="AV609" s="106"/>
      <c r="AW609" s="106"/>
      <c r="AX609" s="106"/>
      <c r="AY609" s="106"/>
      <c r="AZ609" s="106"/>
      <c r="BA609" s="106"/>
    </row>
    <row r="610" customFormat="false" ht="12.8" hidden="false" customHeight="false" outlineLevel="0" collapsed="false">
      <c r="K610" s="106"/>
      <c r="W610" s="106"/>
      <c r="X610" s="103"/>
      <c r="Y610" s="106"/>
      <c r="Z610" s="106"/>
      <c r="AA610" s="106"/>
      <c r="AB610" s="106"/>
      <c r="AC610" s="106"/>
      <c r="AD610" s="106"/>
      <c r="AE610" s="106"/>
      <c r="AF610" s="106"/>
      <c r="AG610" s="106"/>
      <c r="AH610" s="106"/>
      <c r="AI610" s="106"/>
      <c r="AJ610" s="106"/>
      <c r="AK610" s="106"/>
      <c r="AL610" s="106"/>
      <c r="AM610" s="106"/>
      <c r="AN610" s="106"/>
      <c r="AO610" s="106"/>
      <c r="AP610" s="106"/>
      <c r="AQ610" s="106"/>
      <c r="AR610" s="106"/>
      <c r="AS610" s="106"/>
      <c r="AT610" s="106"/>
      <c r="AU610" s="106"/>
      <c r="AV610" s="106"/>
      <c r="AW610" s="106"/>
      <c r="AX610" s="106"/>
      <c r="AY610" s="106"/>
      <c r="AZ610" s="106"/>
      <c r="BA610" s="106"/>
    </row>
    <row r="611" customFormat="false" ht="12.8" hidden="false" customHeight="false" outlineLevel="0" collapsed="false">
      <c r="K611" s="106"/>
      <c r="W611" s="106"/>
      <c r="X611" s="103"/>
      <c r="Y611" s="106"/>
      <c r="Z611" s="106"/>
      <c r="AA611" s="106"/>
      <c r="AB611" s="106"/>
      <c r="AC611" s="106"/>
      <c r="AD611" s="106"/>
      <c r="AE611" s="106"/>
      <c r="AF611" s="106"/>
      <c r="AG611" s="106"/>
      <c r="AH611" s="106"/>
      <c r="AI611" s="106"/>
      <c r="AJ611" s="106"/>
      <c r="AK611" s="106"/>
      <c r="AL611" s="106"/>
      <c r="AM611" s="106"/>
      <c r="AN611" s="106"/>
      <c r="AO611" s="106"/>
      <c r="AP611" s="106"/>
      <c r="AQ611" s="106"/>
      <c r="AR611" s="106"/>
      <c r="AS611" s="106"/>
      <c r="AT611" s="106"/>
      <c r="AU611" s="106"/>
      <c r="AV611" s="106"/>
      <c r="AW611" s="106"/>
      <c r="AX611" s="106"/>
      <c r="AY611" s="106"/>
      <c r="AZ611" s="106"/>
      <c r="BA611" s="106"/>
    </row>
    <row r="612" customFormat="false" ht="12.8" hidden="false" customHeight="false" outlineLevel="0" collapsed="false">
      <c r="K612" s="106"/>
      <c r="W612" s="106"/>
      <c r="X612" s="103"/>
      <c r="Y612" s="106"/>
      <c r="Z612" s="106"/>
      <c r="AA612" s="106"/>
      <c r="AB612" s="106"/>
      <c r="AC612" s="106"/>
      <c r="AD612" s="106"/>
      <c r="AE612" s="106"/>
      <c r="AF612" s="106"/>
      <c r="AG612" s="106"/>
      <c r="AH612" s="106"/>
      <c r="AI612" s="106"/>
      <c r="AJ612" s="106"/>
      <c r="AK612" s="106"/>
      <c r="AL612" s="106"/>
      <c r="AM612" s="106"/>
      <c r="AN612" s="106"/>
      <c r="AO612" s="106"/>
      <c r="AP612" s="106"/>
      <c r="AQ612" s="106"/>
      <c r="AR612" s="106"/>
      <c r="AS612" s="106"/>
      <c r="AT612" s="106"/>
      <c r="AU612" s="106"/>
      <c r="AV612" s="106"/>
      <c r="AW612" s="106"/>
      <c r="AX612" s="106"/>
      <c r="AY612" s="106"/>
      <c r="AZ612" s="106"/>
      <c r="BA612" s="106"/>
    </row>
    <row r="613" customFormat="false" ht="12.8" hidden="false" customHeight="false" outlineLevel="0" collapsed="false">
      <c r="K613" s="106"/>
      <c r="W613" s="106"/>
      <c r="X613" s="103"/>
      <c r="Y613" s="106"/>
      <c r="Z613" s="106"/>
      <c r="AA613" s="106"/>
      <c r="AB613" s="106"/>
      <c r="AC613" s="106"/>
      <c r="AD613" s="106"/>
      <c r="AE613" s="106"/>
      <c r="AF613" s="106"/>
      <c r="AG613" s="106"/>
      <c r="AH613" s="106"/>
      <c r="AI613" s="106"/>
      <c r="AJ613" s="106"/>
      <c r="AK613" s="106"/>
      <c r="AL613" s="106"/>
      <c r="AM613" s="106"/>
      <c r="AN613" s="106"/>
      <c r="AO613" s="106"/>
      <c r="AP613" s="106"/>
      <c r="AQ613" s="106"/>
      <c r="AR613" s="106"/>
      <c r="AS613" s="106"/>
      <c r="AT613" s="106"/>
      <c r="AU613" s="106"/>
      <c r="AV613" s="106"/>
      <c r="AW613" s="106"/>
      <c r="AX613" s="106"/>
      <c r="AY613" s="106"/>
      <c r="AZ613" s="106"/>
      <c r="BA613" s="106"/>
    </row>
    <row r="614" customFormat="false" ht="12.8" hidden="false" customHeight="false" outlineLevel="0" collapsed="false">
      <c r="K614" s="106"/>
      <c r="W614" s="106"/>
      <c r="X614" s="103"/>
      <c r="Y614" s="106"/>
      <c r="Z614" s="106"/>
      <c r="AA614" s="106"/>
      <c r="AB614" s="106"/>
      <c r="AC614" s="106"/>
      <c r="AD614" s="106"/>
      <c r="AE614" s="106"/>
      <c r="AF614" s="106"/>
      <c r="AG614" s="106"/>
      <c r="AH614" s="106"/>
      <c r="AI614" s="106"/>
      <c r="AJ614" s="106"/>
      <c r="AK614" s="106"/>
      <c r="AL614" s="106"/>
      <c r="AM614" s="106"/>
      <c r="AN614" s="106"/>
      <c r="AO614" s="106"/>
      <c r="AP614" s="106"/>
      <c r="AQ614" s="106"/>
      <c r="AR614" s="106"/>
      <c r="AS614" s="106"/>
      <c r="AT614" s="106"/>
      <c r="AU614" s="106"/>
      <c r="AV614" s="106"/>
      <c r="AW614" s="106"/>
      <c r="AX614" s="106"/>
      <c r="AY614" s="106"/>
      <c r="AZ614" s="106"/>
      <c r="BA614" s="106"/>
    </row>
    <row r="615" customFormat="false" ht="12.8" hidden="false" customHeight="false" outlineLevel="0" collapsed="false">
      <c r="K615" s="106"/>
      <c r="W615" s="106"/>
      <c r="X615" s="103"/>
      <c r="Y615" s="106"/>
      <c r="Z615" s="106"/>
      <c r="AA615" s="106"/>
      <c r="AB615" s="106"/>
      <c r="AC615" s="106"/>
      <c r="AD615" s="106"/>
      <c r="AE615" s="106"/>
      <c r="AF615" s="106"/>
      <c r="AG615" s="106"/>
      <c r="AH615" s="106"/>
      <c r="AI615" s="106"/>
      <c r="AJ615" s="106"/>
      <c r="AK615" s="106"/>
      <c r="AL615" s="106"/>
      <c r="AM615" s="106"/>
      <c r="AN615" s="106"/>
      <c r="AO615" s="106"/>
      <c r="AP615" s="106"/>
      <c r="AQ615" s="106"/>
      <c r="AR615" s="106"/>
      <c r="AS615" s="106"/>
      <c r="AT615" s="106"/>
      <c r="AU615" s="106"/>
      <c r="AV615" s="106"/>
      <c r="AW615" s="106"/>
      <c r="AX615" s="106"/>
      <c r="AY615" s="106"/>
      <c r="AZ615" s="106"/>
      <c r="BA615" s="106"/>
    </row>
    <row r="616" customFormat="false" ht="12.8" hidden="false" customHeight="false" outlineLevel="0" collapsed="false">
      <c r="K616" s="106"/>
      <c r="W616" s="106"/>
      <c r="X616" s="103"/>
      <c r="Y616" s="106"/>
      <c r="Z616" s="106"/>
      <c r="AA616" s="106"/>
      <c r="AB616" s="106"/>
      <c r="AC616" s="106"/>
      <c r="AD616" s="106"/>
      <c r="AE616" s="106"/>
      <c r="AF616" s="106"/>
      <c r="AG616" s="106"/>
      <c r="AH616" s="106"/>
      <c r="AI616" s="106"/>
      <c r="AJ616" s="106"/>
      <c r="AK616" s="106"/>
      <c r="AL616" s="106"/>
      <c r="AM616" s="106"/>
      <c r="AN616" s="106"/>
      <c r="AO616" s="106"/>
      <c r="AP616" s="106"/>
      <c r="AQ616" s="106"/>
      <c r="AR616" s="106"/>
      <c r="AS616" s="106"/>
      <c r="AT616" s="106"/>
      <c r="AU616" s="106"/>
      <c r="AV616" s="106"/>
      <c r="AW616" s="106"/>
      <c r="AX616" s="106"/>
      <c r="AY616" s="106"/>
      <c r="AZ616" s="106"/>
      <c r="BA616" s="106"/>
    </row>
    <row r="617" customFormat="false" ht="12.8" hidden="false" customHeight="false" outlineLevel="0" collapsed="false">
      <c r="K617" s="106"/>
      <c r="W617" s="106"/>
      <c r="X617" s="103"/>
      <c r="Y617" s="106"/>
      <c r="Z617" s="106"/>
      <c r="AA617" s="106"/>
      <c r="AB617" s="106"/>
      <c r="AC617" s="106"/>
      <c r="AD617" s="106"/>
      <c r="AE617" s="106"/>
      <c r="AF617" s="106"/>
      <c r="AG617" s="106"/>
      <c r="AH617" s="106"/>
      <c r="AI617" s="106"/>
      <c r="AJ617" s="106"/>
      <c r="AK617" s="106"/>
      <c r="AL617" s="106"/>
      <c r="AM617" s="106"/>
      <c r="AN617" s="106"/>
      <c r="AO617" s="106"/>
      <c r="AP617" s="106"/>
      <c r="AQ617" s="106"/>
      <c r="AR617" s="106"/>
      <c r="AS617" s="106"/>
      <c r="AT617" s="106"/>
      <c r="AU617" s="106"/>
      <c r="AV617" s="106"/>
      <c r="AW617" s="106"/>
      <c r="AX617" s="106"/>
      <c r="AY617" s="106"/>
      <c r="AZ617" s="106"/>
      <c r="BA617" s="106"/>
    </row>
    <row r="618" customFormat="false" ht="12.8" hidden="false" customHeight="false" outlineLevel="0" collapsed="false">
      <c r="K618" s="106"/>
      <c r="W618" s="106"/>
      <c r="X618" s="103"/>
      <c r="Y618" s="106"/>
      <c r="Z618" s="106"/>
      <c r="AA618" s="106"/>
      <c r="AB618" s="106"/>
      <c r="AC618" s="106"/>
      <c r="AD618" s="106"/>
      <c r="AE618" s="106"/>
      <c r="AF618" s="106"/>
      <c r="AG618" s="106"/>
      <c r="AH618" s="106"/>
      <c r="AI618" s="106"/>
      <c r="AJ618" s="106"/>
      <c r="AK618" s="106"/>
      <c r="AL618" s="106"/>
      <c r="AM618" s="106"/>
      <c r="AN618" s="106"/>
      <c r="AO618" s="106"/>
      <c r="AP618" s="106"/>
      <c r="AQ618" s="106"/>
      <c r="AR618" s="106"/>
      <c r="AS618" s="106"/>
      <c r="AT618" s="106"/>
      <c r="AU618" s="106"/>
      <c r="AV618" s="106"/>
      <c r="AW618" s="106"/>
      <c r="AX618" s="106"/>
      <c r="AY618" s="106"/>
      <c r="AZ618" s="106"/>
      <c r="BA618" s="106"/>
    </row>
    <row r="619" customFormat="false" ht="12.8" hidden="false" customHeight="false" outlineLevel="0" collapsed="false">
      <c r="K619" s="106"/>
      <c r="W619" s="106"/>
      <c r="X619" s="103"/>
      <c r="Y619" s="106"/>
      <c r="Z619" s="106"/>
      <c r="AA619" s="106"/>
      <c r="AB619" s="106"/>
      <c r="AC619" s="106"/>
      <c r="AD619" s="106"/>
      <c r="AE619" s="106"/>
      <c r="AF619" s="106"/>
      <c r="AG619" s="106"/>
      <c r="AH619" s="106"/>
      <c r="AI619" s="106"/>
      <c r="AJ619" s="106"/>
      <c r="AK619" s="106"/>
      <c r="AL619" s="106"/>
      <c r="AM619" s="106"/>
      <c r="AN619" s="106"/>
      <c r="AO619" s="106"/>
      <c r="AP619" s="106"/>
      <c r="AQ619" s="106"/>
      <c r="AR619" s="106"/>
      <c r="AS619" s="106"/>
      <c r="AT619" s="106"/>
      <c r="AU619" s="106"/>
      <c r="AV619" s="106"/>
      <c r="AW619" s="106"/>
      <c r="AX619" s="106"/>
      <c r="AY619" s="106"/>
      <c r="AZ619" s="106"/>
      <c r="BA619" s="106"/>
    </row>
    <row r="620" customFormat="false" ht="12.8" hidden="false" customHeight="false" outlineLevel="0" collapsed="false">
      <c r="K620" s="106"/>
      <c r="W620" s="106"/>
      <c r="X620" s="103"/>
      <c r="Y620" s="106"/>
      <c r="Z620" s="106"/>
      <c r="AA620" s="106"/>
      <c r="AB620" s="106"/>
      <c r="AC620" s="106"/>
      <c r="AD620" s="106"/>
      <c r="AE620" s="106"/>
      <c r="AF620" s="106"/>
      <c r="AG620" s="106"/>
      <c r="AH620" s="106"/>
      <c r="AI620" s="106"/>
      <c r="AJ620" s="106"/>
      <c r="AK620" s="106"/>
      <c r="AL620" s="106"/>
      <c r="AM620" s="106"/>
      <c r="AN620" s="106"/>
      <c r="AO620" s="106"/>
      <c r="AP620" s="106"/>
      <c r="AQ620" s="106"/>
      <c r="AR620" s="106"/>
      <c r="AS620" s="106"/>
      <c r="AT620" s="106"/>
      <c r="AU620" s="106"/>
      <c r="AV620" s="106"/>
      <c r="AW620" s="106"/>
      <c r="AX620" s="106"/>
      <c r="AY620" s="106"/>
      <c r="AZ620" s="106"/>
      <c r="BA620" s="106"/>
    </row>
    <row r="621" customFormat="false" ht="12.8" hidden="false" customHeight="false" outlineLevel="0" collapsed="false">
      <c r="K621" s="106"/>
      <c r="W621" s="106"/>
      <c r="X621" s="103"/>
      <c r="Y621" s="106"/>
      <c r="Z621" s="106"/>
      <c r="AA621" s="106"/>
      <c r="AB621" s="106"/>
      <c r="AC621" s="106"/>
      <c r="AD621" s="106"/>
      <c r="AE621" s="106"/>
      <c r="AF621" s="106"/>
      <c r="AG621" s="106"/>
      <c r="AH621" s="106"/>
      <c r="AI621" s="106"/>
      <c r="AJ621" s="106"/>
      <c r="AK621" s="106"/>
      <c r="AL621" s="106"/>
      <c r="AM621" s="106"/>
      <c r="AN621" s="106"/>
      <c r="AO621" s="106"/>
      <c r="AP621" s="106"/>
      <c r="AQ621" s="106"/>
      <c r="AR621" s="106"/>
      <c r="AS621" s="106"/>
      <c r="AT621" s="106"/>
      <c r="AU621" s="106"/>
      <c r="AV621" s="106"/>
      <c r="AW621" s="106"/>
      <c r="AX621" s="106"/>
      <c r="AY621" s="106"/>
      <c r="AZ621" s="106"/>
      <c r="BA621" s="106"/>
    </row>
    <row r="622" customFormat="false" ht="12.8" hidden="false" customHeight="false" outlineLevel="0" collapsed="false">
      <c r="K622" s="106"/>
      <c r="W622" s="106"/>
      <c r="X622" s="103"/>
      <c r="Y622" s="106"/>
      <c r="Z622" s="106"/>
      <c r="AA622" s="106"/>
      <c r="AB622" s="106"/>
      <c r="AC622" s="106"/>
      <c r="AD622" s="106"/>
      <c r="AE622" s="106"/>
      <c r="AF622" s="106"/>
      <c r="AG622" s="106"/>
      <c r="AH622" s="106"/>
      <c r="AI622" s="106"/>
      <c r="AJ622" s="106"/>
      <c r="AK622" s="106"/>
      <c r="AL622" s="106"/>
      <c r="AM622" s="106"/>
      <c r="AN622" s="106"/>
      <c r="AO622" s="106"/>
      <c r="AP622" s="106"/>
      <c r="AQ622" s="106"/>
      <c r="AR622" s="106"/>
      <c r="AS622" s="106"/>
      <c r="AT622" s="106"/>
      <c r="AU622" s="106"/>
      <c r="AV622" s="106"/>
      <c r="AW622" s="106"/>
      <c r="AX622" s="106"/>
      <c r="AY622" s="106"/>
      <c r="AZ622" s="106"/>
      <c r="BA622" s="106"/>
    </row>
    <row r="623" customFormat="false" ht="12.8" hidden="false" customHeight="false" outlineLevel="0" collapsed="false">
      <c r="K623" s="106"/>
      <c r="W623" s="106"/>
      <c r="X623" s="103"/>
      <c r="Y623" s="106"/>
      <c r="Z623" s="106"/>
      <c r="AA623" s="106"/>
      <c r="AB623" s="106"/>
      <c r="AC623" s="106"/>
      <c r="AD623" s="106"/>
      <c r="AE623" s="106"/>
      <c r="AF623" s="106"/>
      <c r="AG623" s="106"/>
      <c r="AH623" s="106"/>
      <c r="AI623" s="106"/>
      <c r="AJ623" s="106"/>
      <c r="AK623" s="106"/>
      <c r="AL623" s="106"/>
      <c r="AM623" s="106"/>
      <c r="AN623" s="106"/>
      <c r="AO623" s="106"/>
      <c r="AP623" s="106"/>
      <c r="AQ623" s="106"/>
      <c r="AR623" s="106"/>
      <c r="AS623" s="106"/>
      <c r="AT623" s="106"/>
      <c r="AU623" s="106"/>
      <c r="AV623" s="106"/>
      <c r="AW623" s="106"/>
      <c r="AX623" s="106"/>
      <c r="AY623" s="106"/>
      <c r="AZ623" s="106"/>
      <c r="BA623" s="106"/>
    </row>
    <row r="624" customFormat="false" ht="12.8" hidden="false" customHeight="false" outlineLevel="0" collapsed="false">
      <c r="K624" s="106"/>
      <c r="W624" s="106"/>
      <c r="X624" s="103"/>
      <c r="Y624" s="106"/>
      <c r="Z624" s="106"/>
      <c r="AA624" s="106"/>
      <c r="AB624" s="106"/>
      <c r="AC624" s="106"/>
      <c r="AD624" s="106"/>
      <c r="AE624" s="106"/>
      <c r="AF624" s="106"/>
      <c r="AG624" s="106"/>
      <c r="AH624" s="106"/>
      <c r="AI624" s="106"/>
      <c r="AJ624" s="106"/>
      <c r="AK624" s="106"/>
      <c r="AL624" s="106"/>
      <c r="AM624" s="106"/>
      <c r="AN624" s="106"/>
      <c r="AO624" s="106"/>
      <c r="AP624" s="106"/>
      <c r="AQ624" s="106"/>
      <c r="AR624" s="106"/>
      <c r="AS624" s="106"/>
      <c r="AT624" s="106"/>
      <c r="AU624" s="106"/>
      <c r="AV624" s="106"/>
      <c r="AW624" s="106"/>
      <c r="AX624" s="106"/>
      <c r="AY624" s="106"/>
      <c r="AZ624" s="106"/>
      <c r="BA624" s="106"/>
    </row>
    <row r="625" customFormat="false" ht="12.8" hidden="false" customHeight="false" outlineLevel="0" collapsed="false">
      <c r="K625" s="106"/>
      <c r="W625" s="106"/>
      <c r="X625" s="103"/>
      <c r="Y625" s="106"/>
      <c r="Z625" s="106"/>
      <c r="AA625" s="106"/>
      <c r="AB625" s="106"/>
      <c r="AC625" s="106"/>
      <c r="AD625" s="106"/>
      <c r="AE625" s="106"/>
      <c r="AF625" s="106"/>
      <c r="AG625" s="106"/>
      <c r="AH625" s="106"/>
      <c r="AI625" s="106"/>
      <c r="AJ625" s="106"/>
      <c r="AK625" s="106"/>
      <c r="AL625" s="106"/>
      <c r="AM625" s="106"/>
      <c r="AN625" s="106"/>
      <c r="AO625" s="106"/>
      <c r="AP625" s="106"/>
      <c r="AQ625" s="106"/>
      <c r="AR625" s="106"/>
      <c r="AS625" s="106"/>
      <c r="AT625" s="106"/>
      <c r="AU625" s="106"/>
      <c r="AV625" s="106"/>
      <c r="AW625" s="106"/>
      <c r="AX625" s="106"/>
      <c r="AY625" s="106"/>
      <c r="AZ625" s="106"/>
      <c r="BA625" s="106"/>
    </row>
    <row r="626" customFormat="false" ht="12.8" hidden="false" customHeight="false" outlineLevel="0" collapsed="false">
      <c r="K626" s="106"/>
      <c r="W626" s="106"/>
      <c r="X626" s="103"/>
      <c r="Y626" s="106"/>
      <c r="Z626" s="106"/>
      <c r="AA626" s="106"/>
      <c r="AB626" s="106"/>
      <c r="AC626" s="106"/>
      <c r="AD626" s="106"/>
      <c r="AE626" s="106"/>
      <c r="AF626" s="106"/>
      <c r="AG626" s="106"/>
      <c r="AH626" s="106"/>
      <c r="AI626" s="106"/>
      <c r="AJ626" s="106"/>
      <c r="AK626" s="106"/>
      <c r="AL626" s="106"/>
      <c r="AM626" s="106"/>
      <c r="AN626" s="106"/>
      <c r="AO626" s="106"/>
      <c r="AP626" s="106"/>
      <c r="AQ626" s="106"/>
      <c r="AR626" s="106"/>
      <c r="AS626" s="106"/>
      <c r="AT626" s="106"/>
      <c r="AU626" s="106"/>
      <c r="AV626" s="106"/>
      <c r="AW626" s="106"/>
      <c r="AX626" s="106"/>
      <c r="AY626" s="106"/>
      <c r="AZ626" s="106"/>
      <c r="BA626" s="106"/>
    </row>
    <row r="627" customFormat="false" ht="12.8" hidden="false" customHeight="false" outlineLevel="0" collapsed="false">
      <c r="K627" s="106"/>
      <c r="W627" s="106"/>
      <c r="X627" s="103"/>
      <c r="Y627" s="106"/>
      <c r="Z627" s="106"/>
      <c r="AA627" s="106"/>
      <c r="AB627" s="106"/>
      <c r="AC627" s="106"/>
      <c r="AD627" s="106"/>
      <c r="AE627" s="106"/>
      <c r="AF627" s="106"/>
      <c r="AG627" s="106"/>
      <c r="AH627" s="106"/>
      <c r="AI627" s="106"/>
      <c r="AJ627" s="106"/>
      <c r="AK627" s="106"/>
      <c r="AL627" s="106"/>
      <c r="AM627" s="106"/>
      <c r="AN627" s="106"/>
      <c r="AO627" s="106"/>
      <c r="AP627" s="106"/>
      <c r="AQ627" s="106"/>
      <c r="AR627" s="106"/>
      <c r="AS627" s="106"/>
      <c r="AT627" s="106"/>
      <c r="AU627" s="106"/>
      <c r="AV627" s="106"/>
      <c r="AW627" s="106"/>
      <c r="AX627" s="106"/>
      <c r="AY627" s="106"/>
      <c r="AZ627" s="106"/>
      <c r="BA627" s="106"/>
    </row>
    <row r="628" customFormat="false" ht="12.8" hidden="false" customHeight="false" outlineLevel="0" collapsed="false">
      <c r="K628" s="106"/>
      <c r="W628" s="106"/>
      <c r="X628" s="103"/>
      <c r="Y628" s="106"/>
      <c r="Z628" s="106"/>
      <c r="AA628" s="106"/>
      <c r="AB628" s="106"/>
      <c r="AC628" s="106"/>
      <c r="AD628" s="106"/>
      <c r="AE628" s="106"/>
      <c r="AF628" s="106"/>
      <c r="AG628" s="106"/>
      <c r="AH628" s="106"/>
      <c r="AI628" s="106"/>
      <c r="AJ628" s="106"/>
      <c r="AK628" s="106"/>
      <c r="AL628" s="106"/>
      <c r="AM628" s="106"/>
      <c r="AN628" s="106"/>
      <c r="AO628" s="106"/>
      <c r="AP628" s="106"/>
      <c r="AQ628" s="106"/>
      <c r="AR628" s="106"/>
      <c r="AS628" s="106"/>
      <c r="AT628" s="106"/>
      <c r="AU628" s="106"/>
      <c r="AV628" s="106"/>
      <c r="AW628" s="106"/>
      <c r="AX628" s="106"/>
      <c r="AY628" s="106"/>
      <c r="AZ628" s="106"/>
      <c r="BA628" s="106"/>
    </row>
    <row r="629" customFormat="false" ht="12.8" hidden="false" customHeight="false" outlineLevel="0" collapsed="false">
      <c r="K629" s="106"/>
      <c r="W629" s="106"/>
      <c r="X629" s="103"/>
      <c r="Y629" s="106"/>
      <c r="Z629" s="106"/>
      <c r="AA629" s="106"/>
      <c r="AB629" s="106"/>
      <c r="AC629" s="106"/>
      <c r="AD629" s="106"/>
      <c r="AE629" s="106"/>
      <c r="AF629" s="106"/>
      <c r="AG629" s="106"/>
      <c r="AH629" s="106"/>
      <c r="AI629" s="106"/>
      <c r="AJ629" s="106"/>
      <c r="AK629" s="106"/>
      <c r="AL629" s="106"/>
      <c r="AM629" s="106"/>
      <c r="AN629" s="106"/>
      <c r="AO629" s="106"/>
      <c r="AP629" s="106"/>
      <c r="AQ629" s="106"/>
      <c r="AR629" s="106"/>
      <c r="AS629" s="106"/>
      <c r="AT629" s="106"/>
      <c r="AU629" s="106"/>
      <c r="AV629" s="106"/>
      <c r="AW629" s="106"/>
      <c r="AX629" s="106"/>
      <c r="AY629" s="106"/>
      <c r="AZ629" s="106"/>
      <c r="BA629" s="106"/>
    </row>
    <row r="630" customFormat="false" ht="12.8" hidden="false" customHeight="false" outlineLevel="0" collapsed="false">
      <c r="K630" s="106"/>
      <c r="W630" s="106"/>
      <c r="X630" s="103"/>
      <c r="Y630" s="106"/>
      <c r="Z630" s="106"/>
      <c r="AA630" s="106"/>
      <c r="AB630" s="106"/>
      <c r="AC630" s="106"/>
      <c r="AD630" s="106"/>
      <c r="AE630" s="106"/>
      <c r="AF630" s="106"/>
      <c r="AG630" s="106"/>
      <c r="AH630" s="106"/>
      <c r="AI630" s="106"/>
      <c r="AJ630" s="106"/>
      <c r="AK630" s="106"/>
      <c r="AL630" s="106"/>
      <c r="AM630" s="106"/>
      <c r="AN630" s="106"/>
      <c r="AO630" s="106"/>
      <c r="AP630" s="106"/>
      <c r="AQ630" s="106"/>
      <c r="AR630" s="106"/>
      <c r="AS630" s="106"/>
      <c r="AT630" s="106"/>
      <c r="AU630" s="106"/>
      <c r="AV630" s="106"/>
      <c r="AW630" s="106"/>
      <c r="AX630" s="106"/>
      <c r="AY630" s="106"/>
      <c r="AZ630" s="106"/>
      <c r="BA630" s="106"/>
    </row>
    <row r="631" customFormat="false" ht="12.8" hidden="false" customHeight="false" outlineLevel="0" collapsed="false">
      <c r="K631" s="106"/>
      <c r="W631" s="106"/>
      <c r="X631" s="103"/>
      <c r="Y631" s="106"/>
      <c r="Z631" s="106"/>
      <c r="AA631" s="106"/>
      <c r="AB631" s="106"/>
      <c r="AC631" s="106"/>
      <c r="AD631" s="106"/>
      <c r="AE631" s="106"/>
      <c r="AF631" s="106"/>
      <c r="AG631" s="106"/>
      <c r="AH631" s="106"/>
      <c r="AI631" s="106"/>
      <c r="AJ631" s="106"/>
      <c r="AK631" s="106"/>
      <c r="AL631" s="106"/>
      <c r="AM631" s="106"/>
      <c r="AN631" s="106"/>
      <c r="AO631" s="106"/>
      <c r="AP631" s="106"/>
      <c r="AQ631" s="106"/>
      <c r="AR631" s="106"/>
      <c r="AS631" s="106"/>
      <c r="AT631" s="106"/>
      <c r="AU631" s="106"/>
      <c r="AV631" s="106"/>
      <c r="AW631" s="106"/>
      <c r="AX631" s="106"/>
      <c r="AY631" s="106"/>
      <c r="AZ631" s="106"/>
      <c r="BA631" s="106"/>
    </row>
    <row r="632" customFormat="false" ht="12.8" hidden="false" customHeight="false" outlineLevel="0" collapsed="false">
      <c r="K632" s="106"/>
      <c r="W632" s="106"/>
      <c r="X632" s="103"/>
      <c r="Y632" s="106"/>
      <c r="Z632" s="106"/>
      <c r="AA632" s="106"/>
      <c r="AB632" s="106"/>
      <c r="AC632" s="106"/>
      <c r="AD632" s="106"/>
      <c r="AE632" s="106"/>
      <c r="AF632" s="106"/>
      <c r="AG632" s="106"/>
      <c r="AH632" s="106"/>
      <c r="AI632" s="106"/>
      <c r="AJ632" s="106"/>
      <c r="AK632" s="106"/>
      <c r="AL632" s="106"/>
      <c r="AM632" s="106"/>
      <c r="AN632" s="106"/>
      <c r="AO632" s="106"/>
      <c r="AP632" s="106"/>
      <c r="AQ632" s="106"/>
      <c r="AR632" s="106"/>
      <c r="AS632" s="106"/>
      <c r="AT632" s="106"/>
      <c r="AU632" s="106"/>
      <c r="AV632" s="106"/>
      <c r="AW632" s="106"/>
      <c r="AX632" s="106"/>
      <c r="AY632" s="106"/>
      <c r="AZ632" s="106"/>
      <c r="BA632" s="106"/>
    </row>
    <row r="633" customFormat="false" ht="12.8" hidden="false" customHeight="false" outlineLevel="0" collapsed="false">
      <c r="K633" s="106"/>
      <c r="W633" s="106"/>
      <c r="X633" s="103"/>
      <c r="Y633" s="106"/>
      <c r="Z633" s="106"/>
      <c r="AA633" s="106"/>
      <c r="AB633" s="106"/>
      <c r="AC633" s="106"/>
      <c r="AD633" s="106"/>
      <c r="AE633" s="106"/>
      <c r="AF633" s="106"/>
      <c r="AG633" s="106"/>
      <c r="AH633" s="106"/>
      <c r="AI633" s="106"/>
      <c r="AJ633" s="106"/>
      <c r="AK633" s="106"/>
      <c r="AL633" s="106"/>
      <c r="AM633" s="106"/>
      <c r="AN633" s="106"/>
      <c r="AO633" s="106"/>
      <c r="AP633" s="106"/>
      <c r="AQ633" s="106"/>
      <c r="AR633" s="106"/>
      <c r="AS633" s="106"/>
      <c r="AT633" s="106"/>
      <c r="AU633" s="106"/>
      <c r="AV633" s="106"/>
      <c r="AW633" s="106"/>
      <c r="AX633" s="106"/>
      <c r="AY633" s="106"/>
      <c r="AZ633" s="106"/>
      <c r="BA633" s="106"/>
    </row>
    <row r="634" customFormat="false" ht="12.8" hidden="false" customHeight="false" outlineLevel="0" collapsed="false">
      <c r="K634" s="106"/>
      <c r="W634" s="106"/>
      <c r="X634" s="103"/>
      <c r="Y634" s="106"/>
      <c r="Z634" s="106"/>
      <c r="AA634" s="106"/>
      <c r="AB634" s="106"/>
      <c r="AC634" s="106"/>
      <c r="AD634" s="106"/>
      <c r="AE634" s="106"/>
      <c r="AF634" s="106"/>
      <c r="AG634" s="106"/>
      <c r="AH634" s="106"/>
      <c r="AI634" s="106"/>
      <c r="AJ634" s="106"/>
      <c r="AK634" s="106"/>
      <c r="AL634" s="106"/>
      <c r="AM634" s="106"/>
      <c r="AN634" s="106"/>
      <c r="AO634" s="106"/>
      <c r="AP634" s="106"/>
      <c r="AQ634" s="106"/>
      <c r="AR634" s="106"/>
      <c r="AS634" s="106"/>
      <c r="AT634" s="106"/>
      <c r="AU634" s="106"/>
      <c r="AV634" s="106"/>
      <c r="AW634" s="106"/>
      <c r="AX634" s="106"/>
      <c r="AY634" s="106"/>
      <c r="AZ634" s="106"/>
      <c r="BA634" s="106"/>
    </row>
    <row r="635" customFormat="false" ht="12.8" hidden="false" customHeight="false" outlineLevel="0" collapsed="false">
      <c r="K635" s="106"/>
      <c r="W635" s="106"/>
      <c r="X635" s="103"/>
      <c r="Y635" s="106"/>
      <c r="Z635" s="106"/>
      <c r="AA635" s="106"/>
      <c r="AB635" s="106"/>
      <c r="AC635" s="106"/>
      <c r="AD635" s="106"/>
      <c r="AE635" s="106"/>
      <c r="AF635" s="106"/>
      <c r="AG635" s="106"/>
      <c r="AH635" s="106"/>
      <c r="AI635" s="106"/>
      <c r="AJ635" s="106"/>
      <c r="AK635" s="106"/>
      <c r="AL635" s="106"/>
      <c r="AM635" s="106"/>
      <c r="AN635" s="106"/>
      <c r="AO635" s="106"/>
      <c r="AP635" s="106"/>
      <c r="AQ635" s="106"/>
      <c r="AR635" s="106"/>
      <c r="AS635" s="106"/>
      <c r="AT635" s="106"/>
      <c r="AU635" s="106"/>
      <c r="AV635" s="106"/>
      <c r="AW635" s="106"/>
      <c r="AX635" s="106"/>
      <c r="AY635" s="106"/>
      <c r="AZ635" s="106"/>
      <c r="BA635" s="106"/>
    </row>
    <row r="636" customFormat="false" ht="12.8" hidden="false" customHeight="false" outlineLevel="0" collapsed="false">
      <c r="K636" s="106"/>
      <c r="W636" s="106"/>
      <c r="X636" s="103"/>
      <c r="Y636" s="106"/>
      <c r="Z636" s="106"/>
      <c r="AA636" s="106"/>
      <c r="AB636" s="106"/>
      <c r="AC636" s="106"/>
      <c r="AD636" s="106"/>
      <c r="AE636" s="106"/>
      <c r="AF636" s="106"/>
      <c r="AG636" s="106"/>
      <c r="AH636" s="106"/>
      <c r="AI636" s="106"/>
      <c r="AJ636" s="106"/>
      <c r="AK636" s="106"/>
      <c r="AL636" s="106"/>
      <c r="AM636" s="106"/>
      <c r="AN636" s="106"/>
      <c r="AO636" s="106"/>
      <c r="AP636" s="106"/>
      <c r="AQ636" s="106"/>
      <c r="AR636" s="106"/>
      <c r="AS636" s="106"/>
      <c r="AT636" s="106"/>
      <c r="AU636" s="106"/>
      <c r="AV636" s="106"/>
      <c r="AW636" s="106"/>
      <c r="AX636" s="106"/>
      <c r="AY636" s="106"/>
      <c r="AZ636" s="106"/>
      <c r="BA636" s="106"/>
    </row>
    <row r="637" customFormat="false" ht="12.8" hidden="false" customHeight="false" outlineLevel="0" collapsed="false">
      <c r="K637" s="106"/>
      <c r="W637" s="106"/>
      <c r="X637" s="103"/>
      <c r="Y637" s="106"/>
      <c r="Z637" s="106"/>
      <c r="AA637" s="106"/>
      <c r="AB637" s="106"/>
      <c r="AC637" s="106"/>
      <c r="AD637" s="106"/>
      <c r="AE637" s="106"/>
      <c r="AF637" s="106"/>
      <c r="AG637" s="106"/>
      <c r="AH637" s="106"/>
      <c r="AI637" s="106"/>
      <c r="AJ637" s="106"/>
      <c r="AK637" s="106"/>
      <c r="AL637" s="106"/>
      <c r="AM637" s="106"/>
      <c r="AN637" s="106"/>
      <c r="AO637" s="106"/>
      <c r="AP637" s="106"/>
      <c r="AQ637" s="106"/>
      <c r="AR637" s="106"/>
      <c r="AS637" s="106"/>
      <c r="AT637" s="106"/>
      <c r="AU637" s="106"/>
      <c r="AV637" s="106"/>
      <c r="AW637" s="106"/>
      <c r="AX637" s="106"/>
      <c r="AY637" s="106"/>
      <c r="AZ637" s="106"/>
      <c r="BA637" s="106"/>
    </row>
    <row r="638" customFormat="false" ht="12.8" hidden="false" customHeight="false" outlineLevel="0" collapsed="false">
      <c r="K638" s="106"/>
      <c r="W638" s="106"/>
      <c r="X638" s="103"/>
      <c r="Y638" s="106"/>
      <c r="Z638" s="106"/>
      <c r="AA638" s="106"/>
      <c r="AB638" s="106"/>
      <c r="AC638" s="106"/>
      <c r="AD638" s="106"/>
      <c r="AE638" s="106"/>
      <c r="AF638" s="106"/>
      <c r="AG638" s="106"/>
      <c r="AH638" s="106"/>
      <c r="AI638" s="106"/>
      <c r="AJ638" s="106"/>
      <c r="AK638" s="106"/>
      <c r="AL638" s="106"/>
      <c r="AM638" s="106"/>
      <c r="AN638" s="106"/>
      <c r="AO638" s="106"/>
      <c r="AP638" s="106"/>
      <c r="AQ638" s="106"/>
      <c r="AR638" s="106"/>
      <c r="AS638" s="106"/>
      <c r="AT638" s="106"/>
      <c r="AU638" s="106"/>
      <c r="AV638" s="106"/>
      <c r="AW638" s="106"/>
      <c r="AX638" s="106"/>
      <c r="AY638" s="106"/>
      <c r="AZ638" s="106"/>
      <c r="BA638" s="106"/>
    </row>
    <row r="639" customFormat="false" ht="12.8" hidden="false" customHeight="false" outlineLevel="0" collapsed="false">
      <c r="K639" s="106"/>
      <c r="W639" s="106"/>
      <c r="X639" s="103"/>
      <c r="Y639" s="106"/>
      <c r="Z639" s="106"/>
      <c r="AA639" s="106"/>
      <c r="AB639" s="106"/>
      <c r="AC639" s="106"/>
      <c r="AD639" s="106"/>
      <c r="AE639" s="106"/>
      <c r="AF639" s="106"/>
      <c r="AG639" s="106"/>
      <c r="AH639" s="106"/>
      <c r="AI639" s="106"/>
      <c r="AJ639" s="106"/>
      <c r="AK639" s="106"/>
      <c r="AL639" s="106"/>
      <c r="AM639" s="106"/>
      <c r="AN639" s="106"/>
      <c r="AO639" s="106"/>
      <c r="AP639" s="106"/>
      <c r="AQ639" s="106"/>
      <c r="AR639" s="106"/>
      <c r="AS639" s="106"/>
      <c r="AT639" s="106"/>
      <c r="AU639" s="106"/>
      <c r="AV639" s="106"/>
      <c r="AW639" s="106"/>
      <c r="AX639" s="106"/>
      <c r="AY639" s="106"/>
      <c r="AZ639" s="106"/>
      <c r="BA639" s="106"/>
    </row>
    <row r="640" customFormat="false" ht="12.8" hidden="false" customHeight="false" outlineLevel="0" collapsed="false">
      <c r="K640" s="106"/>
      <c r="W640" s="106"/>
      <c r="X640" s="103"/>
      <c r="Y640" s="106"/>
      <c r="Z640" s="106"/>
      <c r="AA640" s="106"/>
      <c r="AB640" s="106"/>
      <c r="AC640" s="106"/>
      <c r="AD640" s="106"/>
      <c r="AE640" s="106"/>
      <c r="AF640" s="106"/>
      <c r="AG640" s="106"/>
      <c r="AH640" s="106"/>
      <c r="AI640" s="106"/>
      <c r="AJ640" s="106"/>
      <c r="AK640" s="106"/>
      <c r="AL640" s="106"/>
      <c r="AM640" s="106"/>
      <c r="AN640" s="106"/>
      <c r="AO640" s="106"/>
      <c r="AP640" s="106"/>
      <c r="AQ640" s="106"/>
      <c r="AR640" s="106"/>
      <c r="AS640" s="106"/>
      <c r="AT640" s="106"/>
      <c r="AU640" s="106"/>
      <c r="AV640" s="106"/>
      <c r="AW640" s="106"/>
      <c r="AX640" s="106"/>
      <c r="AY640" s="106"/>
      <c r="AZ640" s="106"/>
      <c r="BA640" s="106"/>
    </row>
    <row r="641" customFormat="false" ht="12.8" hidden="false" customHeight="false" outlineLevel="0" collapsed="false">
      <c r="K641" s="106"/>
      <c r="W641" s="106"/>
      <c r="X641" s="103"/>
      <c r="Y641" s="106"/>
      <c r="Z641" s="106"/>
      <c r="AA641" s="106"/>
      <c r="AB641" s="106"/>
      <c r="AC641" s="106"/>
      <c r="AD641" s="106"/>
      <c r="AE641" s="106"/>
      <c r="AF641" s="106"/>
      <c r="AG641" s="106"/>
      <c r="AH641" s="106"/>
      <c r="AI641" s="106"/>
      <c r="AJ641" s="106"/>
      <c r="AK641" s="106"/>
      <c r="AL641" s="106"/>
      <c r="AM641" s="106"/>
      <c r="AN641" s="106"/>
      <c r="AO641" s="106"/>
      <c r="AP641" s="106"/>
      <c r="AQ641" s="106"/>
      <c r="AR641" s="106"/>
      <c r="AS641" s="106"/>
      <c r="AT641" s="106"/>
      <c r="AU641" s="106"/>
      <c r="AV641" s="106"/>
      <c r="AW641" s="106"/>
      <c r="AX641" s="106"/>
      <c r="AY641" s="106"/>
      <c r="AZ641" s="106"/>
      <c r="BA641" s="106"/>
    </row>
    <row r="642" customFormat="false" ht="12.8" hidden="false" customHeight="false" outlineLevel="0" collapsed="false">
      <c r="K642" s="106"/>
      <c r="W642" s="106"/>
      <c r="X642" s="103"/>
      <c r="Y642" s="106"/>
      <c r="Z642" s="106"/>
      <c r="AA642" s="106"/>
      <c r="AB642" s="106"/>
      <c r="AC642" s="106"/>
      <c r="AD642" s="106"/>
      <c r="AE642" s="106"/>
      <c r="AF642" s="106"/>
      <c r="AG642" s="106"/>
      <c r="AH642" s="106"/>
      <c r="AI642" s="106"/>
      <c r="AJ642" s="106"/>
      <c r="AK642" s="106"/>
      <c r="AL642" s="106"/>
      <c r="AM642" s="106"/>
      <c r="AN642" s="106"/>
      <c r="AO642" s="106"/>
      <c r="AP642" s="106"/>
      <c r="AQ642" s="106"/>
      <c r="AR642" s="106"/>
      <c r="AS642" s="106"/>
      <c r="AT642" s="106"/>
      <c r="AU642" s="106"/>
      <c r="AV642" s="106"/>
      <c r="AW642" s="106"/>
      <c r="AX642" s="106"/>
      <c r="AY642" s="106"/>
      <c r="AZ642" s="106"/>
      <c r="BA642" s="106"/>
    </row>
    <row r="643" customFormat="false" ht="12.8" hidden="false" customHeight="false" outlineLevel="0" collapsed="false">
      <c r="K643" s="106"/>
      <c r="W643" s="106"/>
      <c r="X643" s="103"/>
      <c r="Y643" s="106"/>
      <c r="Z643" s="106"/>
      <c r="AA643" s="106"/>
      <c r="AB643" s="106"/>
      <c r="AC643" s="106"/>
      <c r="AD643" s="106"/>
      <c r="AE643" s="106"/>
      <c r="AF643" s="106"/>
      <c r="AG643" s="106"/>
      <c r="AH643" s="106"/>
      <c r="AI643" s="106"/>
      <c r="AJ643" s="106"/>
      <c r="AK643" s="106"/>
      <c r="AL643" s="106"/>
      <c r="AM643" s="106"/>
      <c r="AN643" s="106"/>
      <c r="AO643" s="106"/>
      <c r="AP643" s="106"/>
      <c r="AQ643" s="106"/>
      <c r="AR643" s="106"/>
      <c r="AS643" s="106"/>
      <c r="AT643" s="106"/>
      <c r="AU643" s="106"/>
      <c r="AV643" s="106"/>
      <c r="AW643" s="106"/>
      <c r="AX643" s="106"/>
      <c r="AY643" s="106"/>
      <c r="AZ643" s="106"/>
      <c r="BA643" s="106"/>
    </row>
    <row r="644" customFormat="false" ht="12.8" hidden="false" customHeight="false" outlineLevel="0" collapsed="false">
      <c r="K644" s="106"/>
      <c r="W644" s="106"/>
      <c r="X644" s="103"/>
      <c r="Y644" s="106"/>
      <c r="Z644" s="106"/>
      <c r="AA644" s="106"/>
      <c r="AB644" s="106"/>
      <c r="AC644" s="106"/>
      <c r="AD644" s="106"/>
      <c r="AE644" s="106"/>
      <c r="AF644" s="106"/>
      <c r="AG644" s="106"/>
      <c r="AH644" s="106"/>
      <c r="AI644" s="106"/>
      <c r="AJ644" s="106"/>
      <c r="AK644" s="106"/>
      <c r="AL644" s="106"/>
      <c r="AM644" s="106"/>
      <c r="AN644" s="106"/>
      <c r="AO644" s="106"/>
      <c r="AP644" s="106"/>
      <c r="AQ644" s="106"/>
      <c r="AR644" s="106"/>
      <c r="AS644" s="106"/>
      <c r="AT644" s="106"/>
      <c r="AU644" s="106"/>
      <c r="AV644" s="106"/>
      <c r="AW644" s="106"/>
      <c r="AX644" s="106"/>
      <c r="AY644" s="106"/>
      <c r="AZ644" s="106"/>
      <c r="BA644" s="106"/>
    </row>
    <row r="645" customFormat="false" ht="12.8" hidden="false" customHeight="false" outlineLevel="0" collapsed="false">
      <c r="K645" s="106"/>
      <c r="W645" s="106"/>
      <c r="X645" s="103"/>
      <c r="Y645" s="106"/>
      <c r="Z645" s="106"/>
      <c r="AA645" s="106"/>
      <c r="AB645" s="106"/>
      <c r="AC645" s="106"/>
      <c r="AD645" s="106"/>
      <c r="AE645" s="106"/>
      <c r="AF645" s="106"/>
      <c r="AG645" s="106"/>
      <c r="AH645" s="106"/>
      <c r="AI645" s="106"/>
      <c r="AJ645" s="106"/>
      <c r="AK645" s="106"/>
      <c r="AL645" s="106"/>
      <c r="AM645" s="106"/>
      <c r="AN645" s="106"/>
      <c r="AO645" s="106"/>
      <c r="AP645" s="106"/>
      <c r="AQ645" s="106"/>
      <c r="AR645" s="106"/>
      <c r="AS645" s="106"/>
      <c r="AT645" s="106"/>
      <c r="AU645" s="106"/>
      <c r="AV645" s="106"/>
      <c r="AW645" s="106"/>
      <c r="AX645" s="106"/>
      <c r="AY645" s="106"/>
      <c r="AZ645" s="106"/>
      <c r="BA645" s="106"/>
    </row>
    <row r="646" customFormat="false" ht="12.8" hidden="false" customHeight="false" outlineLevel="0" collapsed="false">
      <c r="K646" s="106"/>
      <c r="W646" s="106"/>
      <c r="X646" s="103"/>
      <c r="Y646" s="106"/>
      <c r="Z646" s="106"/>
      <c r="AA646" s="106"/>
      <c r="AB646" s="106"/>
      <c r="AC646" s="106"/>
      <c r="AD646" s="106"/>
      <c r="AE646" s="106"/>
      <c r="AF646" s="106"/>
      <c r="AG646" s="106"/>
      <c r="AH646" s="106"/>
      <c r="AI646" s="106"/>
      <c r="AJ646" s="106"/>
      <c r="AK646" s="106"/>
      <c r="AL646" s="106"/>
      <c r="AM646" s="106"/>
      <c r="AN646" s="106"/>
      <c r="AO646" s="106"/>
      <c r="AP646" s="106"/>
      <c r="AQ646" s="106"/>
      <c r="AR646" s="106"/>
      <c r="AS646" s="106"/>
      <c r="AT646" s="106"/>
      <c r="AU646" s="106"/>
      <c r="AV646" s="106"/>
      <c r="AW646" s="106"/>
      <c r="AX646" s="106"/>
      <c r="AY646" s="106"/>
      <c r="AZ646" s="106"/>
      <c r="BA646" s="106"/>
    </row>
    <row r="647" customFormat="false" ht="12.8" hidden="false" customHeight="false" outlineLevel="0" collapsed="false">
      <c r="K647" s="106"/>
      <c r="W647" s="106"/>
      <c r="X647" s="103"/>
      <c r="Y647" s="106"/>
      <c r="Z647" s="106"/>
      <c r="AA647" s="106"/>
      <c r="AB647" s="106"/>
      <c r="AC647" s="106"/>
      <c r="AD647" s="106"/>
      <c r="AE647" s="106"/>
      <c r="AF647" s="106"/>
      <c r="AG647" s="106"/>
      <c r="AH647" s="106"/>
      <c r="AI647" s="106"/>
      <c r="AJ647" s="106"/>
      <c r="AK647" s="106"/>
      <c r="AL647" s="106"/>
      <c r="AM647" s="106"/>
      <c r="AN647" s="106"/>
      <c r="AO647" s="106"/>
      <c r="AP647" s="106"/>
      <c r="AQ647" s="106"/>
      <c r="AR647" s="106"/>
      <c r="AS647" s="106"/>
      <c r="AT647" s="106"/>
      <c r="AU647" s="106"/>
      <c r="AV647" s="106"/>
      <c r="AW647" s="106"/>
      <c r="AX647" s="106"/>
      <c r="AY647" s="106"/>
      <c r="AZ647" s="106"/>
      <c r="BA647" s="106"/>
    </row>
    <row r="648" customFormat="false" ht="12.8" hidden="false" customHeight="false" outlineLevel="0" collapsed="false">
      <c r="K648" s="106"/>
      <c r="W648" s="106"/>
      <c r="X648" s="103"/>
      <c r="Y648" s="106"/>
      <c r="Z648" s="106"/>
      <c r="AA648" s="106"/>
      <c r="AB648" s="106"/>
      <c r="AC648" s="106"/>
      <c r="AD648" s="106"/>
      <c r="AE648" s="106"/>
      <c r="AF648" s="106"/>
      <c r="AG648" s="106"/>
      <c r="AH648" s="106"/>
      <c r="AI648" s="106"/>
      <c r="AJ648" s="106"/>
      <c r="AK648" s="106"/>
      <c r="AL648" s="106"/>
      <c r="AM648" s="106"/>
      <c r="AN648" s="106"/>
      <c r="AO648" s="106"/>
      <c r="AP648" s="106"/>
      <c r="AQ648" s="106"/>
      <c r="AR648" s="106"/>
      <c r="AS648" s="106"/>
      <c r="AT648" s="106"/>
      <c r="AU648" s="106"/>
      <c r="AV648" s="106"/>
      <c r="AW648" s="106"/>
      <c r="AX648" s="106"/>
      <c r="AY648" s="106"/>
      <c r="AZ648" s="106"/>
      <c r="BA648" s="106"/>
    </row>
    <row r="649" customFormat="false" ht="12.8" hidden="false" customHeight="false" outlineLevel="0" collapsed="false">
      <c r="K649" s="106"/>
      <c r="W649" s="106"/>
      <c r="X649" s="103"/>
      <c r="Y649" s="106"/>
      <c r="Z649" s="106"/>
      <c r="AA649" s="106"/>
      <c r="AB649" s="106"/>
      <c r="AC649" s="106"/>
      <c r="AD649" s="106"/>
      <c r="AE649" s="106"/>
      <c r="AF649" s="106"/>
      <c r="AG649" s="106"/>
      <c r="AH649" s="106"/>
      <c r="AI649" s="106"/>
      <c r="AJ649" s="106"/>
      <c r="AK649" s="106"/>
      <c r="AL649" s="106"/>
      <c r="AM649" s="106"/>
      <c r="AN649" s="106"/>
      <c r="AO649" s="106"/>
      <c r="AP649" s="106"/>
      <c r="AQ649" s="106"/>
      <c r="AR649" s="106"/>
      <c r="AS649" s="106"/>
      <c r="AT649" s="106"/>
      <c r="AU649" s="106"/>
      <c r="AV649" s="106"/>
      <c r="AW649" s="106"/>
      <c r="AX649" s="106"/>
      <c r="AY649" s="106"/>
      <c r="AZ649" s="106"/>
      <c r="BA649" s="106"/>
    </row>
    <row r="650" customFormat="false" ht="12.8" hidden="false" customHeight="false" outlineLevel="0" collapsed="false">
      <c r="K650" s="106"/>
      <c r="W650" s="106"/>
      <c r="X650" s="103"/>
      <c r="Y650" s="106"/>
      <c r="Z650" s="106"/>
      <c r="AA650" s="106"/>
      <c r="AB650" s="106"/>
      <c r="AC650" s="106"/>
      <c r="AD650" s="106"/>
      <c r="AE650" s="106"/>
      <c r="AF650" s="106"/>
      <c r="AG650" s="106"/>
      <c r="AH650" s="106"/>
      <c r="AI650" s="106"/>
      <c r="AJ650" s="106"/>
      <c r="AK650" s="106"/>
      <c r="AL650" s="106"/>
      <c r="AM650" s="106"/>
      <c r="AN650" s="106"/>
      <c r="AO650" s="106"/>
      <c r="AP650" s="106"/>
      <c r="AQ650" s="106"/>
      <c r="AR650" s="106"/>
      <c r="AS650" s="106"/>
      <c r="AT650" s="106"/>
      <c r="AU650" s="106"/>
      <c r="AV650" s="106"/>
      <c r="AW650" s="106"/>
      <c r="AX650" s="106"/>
      <c r="AY650" s="106"/>
      <c r="AZ650" s="106"/>
      <c r="BA650" s="106"/>
    </row>
    <row r="651" customFormat="false" ht="12.8" hidden="false" customHeight="false" outlineLevel="0" collapsed="false">
      <c r="K651" s="106"/>
      <c r="W651" s="106"/>
      <c r="X651" s="103"/>
      <c r="Y651" s="106"/>
      <c r="Z651" s="106"/>
      <c r="AA651" s="106"/>
      <c r="AB651" s="106"/>
      <c r="AC651" s="106"/>
      <c r="AD651" s="106"/>
      <c r="AE651" s="106"/>
      <c r="AF651" s="106"/>
      <c r="AG651" s="106"/>
      <c r="AH651" s="106"/>
      <c r="AI651" s="106"/>
      <c r="AJ651" s="106"/>
      <c r="AK651" s="106"/>
      <c r="AL651" s="106"/>
      <c r="AM651" s="106"/>
      <c r="AN651" s="106"/>
      <c r="AO651" s="106"/>
      <c r="AP651" s="106"/>
      <c r="AQ651" s="106"/>
      <c r="AR651" s="106"/>
      <c r="AS651" s="106"/>
      <c r="AT651" s="106"/>
      <c r="AU651" s="106"/>
      <c r="AV651" s="106"/>
      <c r="AW651" s="106"/>
      <c r="AX651" s="106"/>
      <c r="AY651" s="106"/>
      <c r="AZ651" s="106"/>
      <c r="BA651" s="106"/>
    </row>
    <row r="652" customFormat="false" ht="12.8" hidden="false" customHeight="false" outlineLevel="0" collapsed="false">
      <c r="K652" s="106"/>
      <c r="W652" s="106"/>
      <c r="X652" s="103"/>
      <c r="Y652" s="106"/>
      <c r="Z652" s="106"/>
      <c r="AA652" s="106"/>
      <c r="AB652" s="106"/>
      <c r="AC652" s="106"/>
      <c r="AD652" s="106"/>
      <c r="AE652" s="106"/>
      <c r="AF652" s="106"/>
      <c r="AG652" s="106"/>
      <c r="AH652" s="106"/>
      <c r="AI652" s="106"/>
      <c r="AJ652" s="106"/>
      <c r="AK652" s="106"/>
      <c r="AL652" s="106"/>
      <c r="AM652" s="106"/>
      <c r="AN652" s="106"/>
      <c r="AO652" s="106"/>
      <c r="AP652" s="106"/>
      <c r="AQ652" s="106"/>
      <c r="AR652" s="106"/>
      <c r="AS652" s="106"/>
      <c r="AT652" s="106"/>
      <c r="AU652" s="106"/>
      <c r="AV652" s="106"/>
      <c r="AW652" s="106"/>
      <c r="AX652" s="106"/>
      <c r="AY652" s="106"/>
      <c r="AZ652" s="106"/>
      <c r="BA652" s="106"/>
    </row>
    <row r="653" customFormat="false" ht="12.8" hidden="false" customHeight="false" outlineLevel="0" collapsed="false">
      <c r="K653" s="106"/>
      <c r="W653" s="106"/>
      <c r="X653" s="103"/>
      <c r="Y653" s="106"/>
      <c r="Z653" s="106"/>
      <c r="AA653" s="106"/>
      <c r="AB653" s="106"/>
      <c r="AC653" s="106"/>
      <c r="AD653" s="106"/>
      <c r="AE653" s="106"/>
      <c r="AF653" s="106"/>
      <c r="AG653" s="106"/>
      <c r="AH653" s="106"/>
      <c r="AI653" s="106"/>
      <c r="AJ653" s="106"/>
      <c r="AK653" s="106"/>
      <c r="AL653" s="106"/>
      <c r="AM653" s="106"/>
      <c r="AN653" s="106"/>
      <c r="AO653" s="106"/>
      <c r="AP653" s="106"/>
      <c r="AQ653" s="106"/>
      <c r="AR653" s="106"/>
      <c r="AS653" s="106"/>
      <c r="AT653" s="106"/>
      <c r="AU653" s="106"/>
      <c r="AV653" s="106"/>
      <c r="AW653" s="106"/>
      <c r="AX653" s="106"/>
      <c r="AY653" s="106"/>
      <c r="AZ653" s="106"/>
      <c r="BA653" s="106"/>
    </row>
    <row r="654" customFormat="false" ht="12.8" hidden="false" customHeight="false" outlineLevel="0" collapsed="false">
      <c r="K654" s="106"/>
      <c r="W654" s="106"/>
      <c r="X654" s="103"/>
      <c r="Y654" s="106"/>
      <c r="Z654" s="106"/>
      <c r="AA654" s="106"/>
      <c r="AB654" s="106"/>
      <c r="AC654" s="106"/>
      <c r="AD654" s="106"/>
      <c r="AE654" s="106"/>
      <c r="AF654" s="106"/>
      <c r="AG654" s="106"/>
      <c r="AH654" s="106"/>
      <c r="AI654" s="106"/>
      <c r="AJ654" s="106"/>
      <c r="AK654" s="106"/>
      <c r="AL654" s="106"/>
      <c r="AM654" s="106"/>
      <c r="AN654" s="106"/>
      <c r="AO654" s="106"/>
      <c r="AP654" s="106"/>
      <c r="AQ654" s="106"/>
      <c r="AR654" s="106"/>
      <c r="AS654" s="106"/>
      <c r="AT654" s="106"/>
      <c r="AU654" s="106"/>
      <c r="AV654" s="106"/>
      <c r="AW654" s="106"/>
      <c r="AX654" s="106"/>
      <c r="AY654" s="106"/>
      <c r="AZ654" s="106"/>
      <c r="BA654" s="106"/>
    </row>
    <row r="655" customFormat="false" ht="12.8" hidden="false" customHeight="false" outlineLevel="0" collapsed="false">
      <c r="K655" s="106"/>
      <c r="W655" s="106"/>
      <c r="X655" s="103"/>
      <c r="Y655" s="106"/>
      <c r="Z655" s="106"/>
      <c r="AA655" s="106"/>
      <c r="AB655" s="106"/>
      <c r="AC655" s="106"/>
      <c r="AD655" s="106"/>
      <c r="AE655" s="106"/>
      <c r="AF655" s="106"/>
      <c r="AG655" s="106"/>
      <c r="AH655" s="106"/>
      <c r="AI655" s="106"/>
      <c r="AJ655" s="106"/>
      <c r="AK655" s="106"/>
      <c r="AL655" s="106"/>
      <c r="AM655" s="106"/>
      <c r="AN655" s="106"/>
      <c r="AO655" s="106"/>
      <c r="AP655" s="106"/>
      <c r="AQ655" s="106"/>
      <c r="AR655" s="106"/>
      <c r="AS655" s="106"/>
      <c r="AT655" s="106"/>
      <c r="AU655" s="106"/>
      <c r="AV655" s="106"/>
      <c r="AW655" s="106"/>
      <c r="AX655" s="106"/>
      <c r="AY655" s="106"/>
      <c r="AZ655" s="106"/>
      <c r="BA655" s="106"/>
    </row>
    <row r="656" customFormat="false" ht="12.8" hidden="false" customHeight="false" outlineLevel="0" collapsed="false">
      <c r="K656" s="106"/>
      <c r="W656" s="106"/>
      <c r="X656" s="103"/>
      <c r="Y656" s="106"/>
      <c r="Z656" s="106"/>
      <c r="AA656" s="106"/>
      <c r="AB656" s="106"/>
      <c r="AC656" s="106"/>
      <c r="AD656" s="106"/>
      <c r="AE656" s="106"/>
      <c r="AF656" s="106"/>
      <c r="AG656" s="106"/>
      <c r="AH656" s="106"/>
      <c r="AI656" s="106"/>
      <c r="AJ656" s="106"/>
      <c r="AK656" s="106"/>
      <c r="AL656" s="106"/>
      <c r="AM656" s="106"/>
      <c r="AN656" s="106"/>
      <c r="AO656" s="106"/>
      <c r="AP656" s="106"/>
      <c r="AQ656" s="106"/>
      <c r="AR656" s="106"/>
      <c r="AS656" s="106"/>
      <c r="AT656" s="106"/>
      <c r="AU656" s="106"/>
      <c r="AV656" s="106"/>
      <c r="AW656" s="106"/>
      <c r="AX656" s="106"/>
      <c r="AY656" s="106"/>
      <c r="AZ656" s="106"/>
      <c r="BA656" s="106"/>
    </row>
    <row r="657" customFormat="false" ht="12.8" hidden="false" customHeight="false" outlineLevel="0" collapsed="false">
      <c r="K657" s="106"/>
      <c r="W657" s="106"/>
      <c r="X657" s="103"/>
      <c r="Y657" s="106"/>
      <c r="Z657" s="106"/>
      <c r="AA657" s="106"/>
      <c r="AB657" s="106"/>
      <c r="AC657" s="106"/>
      <c r="AD657" s="106"/>
      <c r="AE657" s="106"/>
      <c r="AF657" s="106"/>
      <c r="AG657" s="106"/>
      <c r="AH657" s="106"/>
      <c r="AI657" s="106"/>
      <c r="AJ657" s="106"/>
      <c r="AK657" s="106"/>
      <c r="AL657" s="106"/>
      <c r="AM657" s="106"/>
      <c r="AN657" s="106"/>
      <c r="AO657" s="106"/>
      <c r="AP657" s="106"/>
      <c r="AQ657" s="106"/>
      <c r="AR657" s="106"/>
      <c r="AS657" s="106"/>
      <c r="AT657" s="106"/>
      <c r="AU657" s="106"/>
      <c r="AV657" s="106"/>
      <c r="AW657" s="106"/>
      <c r="AX657" s="106"/>
      <c r="AY657" s="106"/>
      <c r="AZ657" s="106"/>
      <c r="BA657" s="106"/>
    </row>
    <row r="658" customFormat="false" ht="12.8" hidden="false" customHeight="false" outlineLevel="0" collapsed="false">
      <c r="K658" s="106"/>
      <c r="W658" s="106"/>
      <c r="X658" s="103"/>
      <c r="Y658" s="106"/>
      <c r="Z658" s="106"/>
      <c r="AA658" s="106"/>
      <c r="AB658" s="106"/>
      <c r="AC658" s="106"/>
      <c r="AD658" s="106"/>
      <c r="AE658" s="106"/>
      <c r="AF658" s="106"/>
      <c r="AG658" s="106"/>
      <c r="AH658" s="106"/>
      <c r="AI658" s="106"/>
      <c r="AJ658" s="106"/>
      <c r="AK658" s="106"/>
      <c r="AL658" s="106"/>
      <c r="AM658" s="106"/>
      <c r="AN658" s="106"/>
      <c r="AO658" s="106"/>
      <c r="AP658" s="106"/>
      <c r="AQ658" s="106"/>
      <c r="AR658" s="106"/>
      <c r="AS658" s="106"/>
      <c r="AT658" s="106"/>
      <c r="AU658" s="106"/>
      <c r="AV658" s="106"/>
      <c r="AW658" s="106"/>
      <c r="AX658" s="106"/>
      <c r="AY658" s="106"/>
      <c r="AZ658" s="106"/>
      <c r="BA658" s="106"/>
    </row>
    <row r="659" customFormat="false" ht="12.8" hidden="false" customHeight="false" outlineLevel="0" collapsed="false">
      <c r="K659" s="106"/>
      <c r="W659" s="106"/>
      <c r="X659" s="103"/>
      <c r="Y659" s="106"/>
      <c r="Z659" s="106"/>
      <c r="AA659" s="106"/>
      <c r="AB659" s="106"/>
      <c r="AC659" s="106"/>
      <c r="AD659" s="106"/>
      <c r="AE659" s="106"/>
      <c r="AF659" s="106"/>
      <c r="AG659" s="106"/>
      <c r="AH659" s="106"/>
      <c r="AI659" s="106"/>
      <c r="AJ659" s="106"/>
      <c r="AK659" s="106"/>
      <c r="AL659" s="106"/>
      <c r="AM659" s="106"/>
      <c r="AN659" s="106"/>
      <c r="AO659" s="106"/>
      <c r="AP659" s="106"/>
      <c r="AQ659" s="106"/>
      <c r="AR659" s="106"/>
      <c r="AS659" s="106"/>
      <c r="AT659" s="106"/>
      <c r="AU659" s="106"/>
      <c r="AV659" s="106"/>
      <c r="AW659" s="106"/>
      <c r="AX659" s="106"/>
      <c r="AY659" s="106"/>
      <c r="AZ659" s="106"/>
      <c r="BA659" s="106"/>
    </row>
    <row r="660" customFormat="false" ht="12.8" hidden="false" customHeight="false" outlineLevel="0" collapsed="false">
      <c r="K660" s="106"/>
      <c r="W660" s="106"/>
      <c r="X660" s="103"/>
      <c r="Y660" s="106"/>
      <c r="Z660" s="106"/>
      <c r="AA660" s="106"/>
      <c r="AB660" s="106"/>
      <c r="AC660" s="106"/>
      <c r="AD660" s="106"/>
      <c r="AE660" s="106"/>
      <c r="AF660" s="106"/>
      <c r="AG660" s="106"/>
      <c r="AH660" s="106"/>
      <c r="AI660" s="106"/>
      <c r="AJ660" s="106"/>
      <c r="AK660" s="106"/>
      <c r="AL660" s="106"/>
      <c r="AM660" s="106"/>
      <c r="AN660" s="106"/>
      <c r="AO660" s="106"/>
      <c r="AP660" s="106"/>
      <c r="AQ660" s="106"/>
      <c r="AR660" s="106"/>
      <c r="AS660" s="106"/>
      <c r="AT660" s="106"/>
      <c r="AU660" s="106"/>
      <c r="AV660" s="106"/>
      <c r="AW660" s="106"/>
      <c r="AX660" s="106"/>
      <c r="AY660" s="106"/>
      <c r="AZ660" s="106"/>
      <c r="BA660" s="106"/>
    </row>
    <row r="661" customFormat="false" ht="12.8" hidden="false" customHeight="false" outlineLevel="0" collapsed="false">
      <c r="K661" s="106"/>
      <c r="W661" s="106"/>
      <c r="X661" s="103"/>
      <c r="Y661" s="106"/>
      <c r="Z661" s="106"/>
      <c r="AA661" s="106"/>
      <c r="AB661" s="106"/>
      <c r="AC661" s="106"/>
      <c r="AD661" s="106"/>
      <c r="AE661" s="106"/>
      <c r="AF661" s="106"/>
      <c r="AG661" s="106"/>
      <c r="AH661" s="106"/>
      <c r="AI661" s="106"/>
      <c r="AJ661" s="106"/>
      <c r="AK661" s="106"/>
      <c r="AL661" s="106"/>
      <c r="AM661" s="106"/>
      <c r="AN661" s="106"/>
      <c r="AO661" s="106"/>
      <c r="AP661" s="106"/>
      <c r="AQ661" s="106"/>
      <c r="AR661" s="106"/>
      <c r="AS661" s="106"/>
      <c r="AT661" s="106"/>
      <c r="AU661" s="106"/>
      <c r="AV661" s="106"/>
      <c r="AW661" s="106"/>
      <c r="AX661" s="106"/>
      <c r="AY661" s="106"/>
      <c r="AZ661" s="106"/>
      <c r="BA661" s="106"/>
    </row>
    <row r="662" customFormat="false" ht="12.8" hidden="false" customHeight="false" outlineLevel="0" collapsed="false">
      <c r="K662" s="106"/>
      <c r="W662" s="106"/>
      <c r="X662" s="103"/>
      <c r="Y662" s="106"/>
      <c r="Z662" s="106"/>
      <c r="AA662" s="106"/>
      <c r="AB662" s="106"/>
      <c r="AC662" s="106"/>
      <c r="AD662" s="106"/>
      <c r="AE662" s="106"/>
      <c r="AF662" s="106"/>
      <c r="AG662" s="106"/>
      <c r="AH662" s="106"/>
      <c r="AI662" s="106"/>
      <c r="AJ662" s="106"/>
      <c r="AK662" s="106"/>
      <c r="AL662" s="106"/>
      <c r="AM662" s="106"/>
      <c r="AN662" s="106"/>
      <c r="AO662" s="106"/>
      <c r="AP662" s="106"/>
      <c r="AQ662" s="106"/>
      <c r="AR662" s="106"/>
      <c r="AS662" s="106"/>
      <c r="AT662" s="106"/>
      <c r="AU662" s="106"/>
      <c r="AV662" s="106"/>
      <c r="AW662" s="106"/>
      <c r="AX662" s="106"/>
      <c r="AY662" s="106"/>
      <c r="AZ662" s="106"/>
      <c r="BA662" s="106"/>
    </row>
    <row r="663" customFormat="false" ht="12.8" hidden="false" customHeight="false" outlineLevel="0" collapsed="false">
      <c r="K663" s="106"/>
      <c r="W663" s="106"/>
      <c r="X663" s="103"/>
      <c r="Y663" s="106"/>
      <c r="Z663" s="106"/>
      <c r="AA663" s="106"/>
      <c r="AB663" s="106"/>
      <c r="AC663" s="106"/>
      <c r="AD663" s="106"/>
      <c r="AE663" s="106"/>
      <c r="AF663" s="106"/>
      <c r="AG663" s="106"/>
      <c r="AH663" s="106"/>
      <c r="AI663" s="106"/>
      <c r="AJ663" s="106"/>
      <c r="AK663" s="106"/>
      <c r="AL663" s="106"/>
      <c r="AM663" s="106"/>
      <c r="AN663" s="106"/>
      <c r="AO663" s="106"/>
      <c r="AP663" s="106"/>
      <c r="AQ663" s="106"/>
      <c r="AR663" s="106"/>
      <c r="AS663" s="106"/>
      <c r="AT663" s="106"/>
      <c r="AU663" s="106"/>
      <c r="AV663" s="106"/>
      <c r="AW663" s="106"/>
      <c r="AX663" s="106"/>
      <c r="AY663" s="106"/>
      <c r="AZ663" s="106"/>
      <c r="BA663" s="106"/>
    </row>
    <row r="664" customFormat="false" ht="12.8" hidden="false" customHeight="false" outlineLevel="0" collapsed="false">
      <c r="K664" s="106"/>
      <c r="W664" s="106"/>
      <c r="X664" s="103"/>
      <c r="Y664" s="106"/>
      <c r="Z664" s="106"/>
      <c r="AA664" s="106"/>
      <c r="AB664" s="106"/>
      <c r="AC664" s="106"/>
      <c r="AD664" s="106"/>
      <c r="AE664" s="106"/>
      <c r="AF664" s="106"/>
      <c r="AG664" s="106"/>
      <c r="AH664" s="106"/>
      <c r="AI664" s="106"/>
      <c r="AJ664" s="106"/>
      <c r="AK664" s="106"/>
      <c r="AL664" s="106"/>
      <c r="AM664" s="106"/>
      <c r="AN664" s="106"/>
      <c r="AO664" s="106"/>
      <c r="AP664" s="106"/>
      <c r="AQ664" s="106"/>
      <c r="AR664" s="106"/>
      <c r="AS664" s="106"/>
      <c r="AT664" s="106"/>
      <c r="AU664" s="106"/>
      <c r="AV664" s="106"/>
      <c r="AW664" s="106"/>
      <c r="AX664" s="106"/>
      <c r="AY664" s="106"/>
      <c r="AZ664" s="106"/>
      <c r="BA664" s="106"/>
    </row>
    <row r="665" customFormat="false" ht="12.8" hidden="false" customHeight="false" outlineLevel="0" collapsed="false">
      <c r="K665" s="106"/>
      <c r="W665" s="106"/>
      <c r="X665" s="103"/>
      <c r="Y665" s="106"/>
      <c r="Z665" s="106"/>
      <c r="AA665" s="106"/>
      <c r="AB665" s="106"/>
      <c r="AC665" s="106"/>
      <c r="AD665" s="106"/>
      <c r="AE665" s="106"/>
      <c r="AF665" s="106"/>
      <c r="AG665" s="106"/>
      <c r="AH665" s="106"/>
      <c r="AI665" s="106"/>
      <c r="AJ665" s="106"/>
      <c r="AK665" s="106"/>
      <c r="AL665" s="106"/>
      <c r="AM665" s="106"/>
      <c r="AN665" s="106"/>
      <c r="AO665" s="106"/>
      <c r="AP665" s="106"/>
      <c r="AQ665" s="106"/>
      <c r="AR665" s="106"/>
      <c r="AS665" s="106"/>
      <c r="AT665" s="106"/>
      <c r="AU665" s="106"/>
      <c r="AV665" s="106"/>
      <c r="AW665" s="106"/>
      <c r="AX665" s="106"/>
      <c r="AY665" s="106"/>
      <c r="AZ665" s="106"/>
      <c r="BA665" s="106"/>
    </row>
    <row r="666" customFormat="false" ht="12.8" hidden="false" customHeight="false" outlineLevel="0" collapsed="false">
      <c r="K666" s="106"/>
      <c r="W666" s="106"/>
      <c r="X666" s="103"/>
      <c r="Y666" s="106"/>
      <c r="Z666" s="106"/>
      <c r="AA666" s="106"/>
      <c r="AB666" s="106"/>
      <c r="AC666" s="106"/>
      <c r="AD666" s="106"/>
      <c r="AE666" s="106"/>
      <c r="AF666" s="106"/>
      <c r="AG666" s="106"/>
      <c r="AH666" s="106"/>
      <c r="AI666" s="106"/>
      <c r="AJ666" s="106"/>
      <c r="AK666" s="106"/>
      <c r="AL666" s="106"/>
      <c r="AM666" s="106"/>
      <c r="AN666" s="106"/>
      <c r="AO666" s="106"/>
      <c r="AP666" s="106"/>
      <c r="AQ666" s="106"/>
      <c r="AR666" s="106"/>
      <c r="AS666" s="106"/>
      <c r="AT666" s="106"/>
      <c r="AU666" s="106"/>
      <c r="AV666" s="106"/>
      <c r="AW666" s="106"/>
      <c r="AX666" s="106"/>
      <c r="AY666" s="106"/>
      <c r="AZ666" s="106"/>
      <c r="BA666" s="106"/>
    </row>
    <row r="667" customFormat="false" ht="12.8" hidden="false" customHeight="false" outlineLevel="0" collapsed="false">
      <c r="K667" s="106"/>
      <c r="W667" s="106"/>
      <c r="X667" s="103"/>
      <c r="Y667" s="106"/>
      <c r="Z667" s="106"/>
      <c r="AA667" s="106"/>
      <c r="AB667" s="106"/>
      <c r="AC667" s="106"/>
      <c r="AD667" s="106"/>
      <c r="AE667" s="106"/>
      <c r="AF667" s="106"/>
      <c r="AG667" s="106"/>
      <c r="AH667" s="106"/>
      <c r="AI667" s="106"/>
      <c r="AJ667" s="106"/>
      <c r="AK667" s="106"/>
      <c r="AL667" s="106"/>
      <c r="AM667" s="106"/>
      <c r="AN667" s="106"/>
      <c r="AO667" s="106"/>
      <c r="AP667" s="106"/>
      <c r="AQ667" s="106"/>
      <c r="AR667" s="106"/>
      <c r="AS667" s="106"/>
      <c r="AT667" s="106"/>
      <c r="AU667" s="106"/>
      <c r="AV667" s="106"/>
      <c r="AW667" s="106"/>
      <c r="AX667" s="106"/>
      <c r="AY667" s="106"/>
      <c r="AZ667" s="106"/>
      <c r="BA667" s="106"/>
    </row>
    <row r="668" customFormat="false" ht="12.8" hidden="false" customHeight="false" outlineLevel="0" collapsed="false">
      <c r="K668" s="106"/>
      <c r="W668" s="106"/>
      <c r="X668" s="103"/>
      <c r="Y668" s="106"/>
      <c r="Z668" s="106"/>
      <c r="AA668" s="106"/>
      <c r="AB668" s="106"/>
      <c r="AC668" s="106"/>
      <c r="AD668" s="106"/>
      <c r="AE668" s="106"/>
      <c r="AF668" s="106"/>
      <c r="AG668" s="106"/>
      <c r="AH668" s="106"/>
      <c r="AI668" s="106"/>
      <c r="AJ668" s="106"/>
      <c r="AK668" s="106"/>
      <c r="AL668" s="106"/>
      <c r="AM668" s="106"/>
      <c r="AN668" s="106"/>
      <c r="AO668" s="106"/>
      <c r="AP668" s="106"/>
      <c r="AQ668" s="106"/>
      <c r="AR668" s="106"/>
      <c r="AS668" s="106"/>
      <c r="AT668" s="106"/>
      <c r="AU668" s="106"/>
      <c r="AV668" s="106"/>
      <c r="AW668" s="106"/>
      <c r="AX668" s="106"/>
      <c r="AY668" s="106"/>
      <c r="AZ668" s="106"/>
      <c r="BA668" s="106"/>
    </row>
    <row r="669" customFormat="false" ht="12.8" hidden="false" customHeight="false" outlineLevel="0" collapsed="false">
      <c r="K669" s="106"/>
      <c r="W669" s="106"/>
      <c r="X669" s="103"/>
      <c r="Y669" s="106"/>
      <c r="Z669" s="106"/>
      <c r="AA669" s="106"/>
      <c r="AB669" s="106"/>
      <c r="AC669" s="106"/>
      <c r="AD669" s="106"/>
      <c r="AE669" s="106"/>
      <c r="AF669" s="106"/>
      <c r="AG669" s="106"/>
      <c r="AH669" s="106"/>
      <c r="AI669" s="106"/>
      <c r="AJ669" s="106"/>
      <c r="AK669" s="106"/>
      <c r="AL669" s="106"/>
      <c r="AM669" s="106"/>
      <c r="AN669" s="106"/>
      <c r="AO669" s="106"/>
      <c r="AP669" s="106"/>
      <c r="AQ669" s="106"/>
      <c r="AR669" s="106"/>
      <c r="AS669" s="106"/>
      <c r="AT669" s="106"/>
      <c r="AU669" s="106"/>
      <c r="AV669" s="106"/>
      <c r="AW669" s="106"/>
      <c r="AX669" s="106"/>
      <c r="AY669" s="106"/>
      <c r="AZ669" s="106"/>
      <c r="BA669" s="106"/>
    </row>
    <row r="670" customFormat="false" ht="12.8" hidden="false" customHeight="false" outlineLevel="0" collapsed="false">
      <c r="K670" s="106"/>
      <c r="W670" s="106"/>
      <c r="X670" s="103"/>
      <c r="Y670" s="106"/>
      <c r="Z670" s="106"/>
      <c r="AA670" s="106"/>
      <c r="AB670" s="106"/>
      <c r="AC670" s="106"/>
      <c r="AD670" s="106"/>
      <c r="AE670" s="106"/>
      <c r="AF670" s="106"/>
      <c r="AG670" s="106"/>
      <c r="AH670" s="106"/>
      <c r="AI670" s="106"/>
      <c r="AJ670" s="106"/>
      <c r="AK670" s="106"/>
      <c r="AL670" s="106"/>
      <c r="AM670" s="106"/>
      <c r="AN670" s="106"/>
      <c r="AO670" s="106"/>
      <c r="AP670" s="106"/>
      <c r="AQ670" s="106"/>
      <c r="AR670" s="106"/>
      <c r="AS670" s="106"/>
      <c r="AT670" s="106"/>
      <c r="AU670" s="106"/>
      <c r="AV670" s="106"/>
      <c r="AW670" s="106"/>
      <c r="AX670" s="106"/>
      <c r="AY670" s="106"/>
      <c r="AZ670" s="106"/>
      <c r="BA670" s="106"/>
    </row>
    <row r="671" customFormat="false" ht="12.8" hidden="false" customHeight="false" outlineLevel="0" collapsed="false">
      <c r="K671" s="106"/>
      <c r="W671" s="106"/>
      <c r="X671" s="103"/>
      <c r="Y671" s="106"/>
      <c r="Z671" s="106"/>
      <c r="AA671" s="106"/>
      <c r="AB671" s="106"/>
      <c r="AC671" s="106"/>
      <c r="AD671" s="106"/>
      <c r="AE671" s="106"/>
      <c r="AF671" s="106"/>
      <c r="AG671" s="106"/>
      <c r="AH671" s="106"/>
      <c r="AI671" s="106"/>
      <c r="AJ671" s="106"/>
      <c r="AK671" s="106"/>
      <c r="AL671" s="106"/>
      <c r="AM671" s="106"/>
      <c r="AN671" s="106"/>
      <c r="AO671" s="106"/>
      <c r="AP671" s="106"/>
      <c r="AQ671" s="106"/>
      <c r="AR671" s="106"/>
      <c r="AS671" s="106"/>
      <c r="AT671" s="106"/>
      <c r="AU671" s="106"/>
      <c r="AV671" s="106"/>
      <c r="AW671" s="106"/>
      <c r="AX671" s="106"/>
      <c r="AY671" s="106"/>
      <c r="AZ671" s="106"/>
      <c r="BA671" s="106"/>
    </row>
    <row r="672" customFormat="false" ht="12.8" hidden="false" customHeight="false" outlineLevel="0" collapsed="false">
      <c r="K672" s="106"/>
      <c r="W672" s="106"/>
      <c r="X672" s="103"/>
      <c r="Y672" s="106"/>
      <c r="Z672" s="106"/>
      <c r="AA672" s="106"/>
      <c r="AB672" s="106"/>
      <c r="AC672" s="106"/>
      <c r="AD672" s="106"/>
      <c r="AE672" s="106"/>
      <c r="AF672" s="106"/>
      <c r="AG672" s="106"/>
      <c r="AH672" s="106"/>
      <c r="AI672" s="106"/>
      <c r="AJ672" s="106"/>
      <c r="AK672" s="106"/>
      <c r="AL672" s="106"/>
      <c r="AM672" s="106"/>
      <c r="AN672" s="106"/>
      <c r="AO672" s="106"/>
      <c r="AP672" s="106"/>
      <c r="AQ672" s="106"/>
      <c r="AR672" s="106"/>
      <c r="AS672" s="106"/>
      <c r="AT672" s="106"/>
      <c r="AU672" s="106"/>
      <c r="AV672" s="106"/>
      <c r="AW672" s="106"/>
      <c r="AX672" s="106"/>
      <c r="AY672" s="106"/>
      <c r="AZ672" s="106"/>
      <c r="BA672" s="106"/>
    </row>
    <row r="673" customFormat="false" ht="12.8" hidden="false" customHeight="false" outlineLevel="0" collapsed="false">
      <c r="K673" s="106"/>
      <c r="W673" s="106"/>
      <c r="X673" s="103"/>
      <c r="Y673" s="106"/>
      <c r="Z673" s="106"/>
      <c r="AA673" s="106"/>
      <c r="AB673" s="106"/>
      <c r="AC673" s="106"/>
      <c r="AD673" s="106"/>
      <c r="AE673" s="106"/>
      <c r="AF673" s="106"/>
      <c r="AG673" s="106"/>
      <c r="AH673" s="106"/>
      <c r="AI673" s="106"/>
      <c r="AJ673" s="106"/>
      <c r="AK673" s="106"/>
      <c r="AL673" s="106"/>
      <c r="AM673" s="106"/>
      <c r="AN673" s="106"/>
      <c r="AO673" s="106"/>
      <c r="AP673" s="106"/>
      <c r="AQ673" s="106"/>
      <c r="AR673" s="106"/>
      <c r="AS673" s="106"/>
      <c r="AT673" s="106"/>
      <c r="AU673" s="106"/>
      <c r="AV673" s="106"/>
      <c r="AW673" s="106"/>
      <c r="AX673" s="106"/>
      <c r="AY673" s="106"/>
      <c r="AZ673" s="106"/>
      <c r="BA673" s="106"/>
    </row>
    <row r="674" customFormat="false" ht="12.8" hidden="false" customHeight="false" outlineLevel="0" collapsed="false">
      <c r="K674" s="106"/>
      <c r="W674" s="106"/>
      <c r="X674" s="103"/>
      <c r="Y674" s="106"/>
      <c r="Z674" s="106"/>
      <c r="AA674" s="106"/>
      <c r="AB674" s="106"/>
      <c r="AC674" s="106"/>
      <c r="AD674" s="106"/>
      <c r="AE674" s="106"/>
      <c r="AF674" s="106"/>
      <c r="AG674" s="106"/>
      <c r="AH674" s="106"/>
      <c r="AI674" s="106"/>
      <c r="AJ674" s="106"/>
      <c r="AK674" s="106"/>
      <c r="AL674" s="106"/>
      <c r="AM674" s="106"/>
      <c r="AN674" s="106"/>
      <c r="AO674" s="106"/>
      <c r="AP674" s="106"/>
      <c r="AQ674" s="106"/>
      <c r="AR674" s="106"/>
      <c r="AS674" s="106"/>
      <c r="AT674" s="106"/>
      <c r="AU674" s="106"/>
      <c r="AV674" s="106"/>
      <c r="AW674" s="106"/>
      <c r="AX674" s="106"/>
      <c r="AY674" s="106"/>
      <c r="AZ674" s="106"/>
      <c r="BA674" s="106"/>
    </row>
    <row r="675" customFormat="false" ht="12.8" hidden="false" customHeight="false" outlineLevel="0" collapsed="false">
      <c r="K675" s="106"/>
      <c r="W675" s="106"/>
      <c r="X675" s="103"/>
      <c r="Y675" s="106"/>
      <c r="Z675" s="106"/>
      <c r="AA675" s="106"/>
      <c r="AB675" s="106"/>
      <c r="AC675" s="106"/>
      <c r="AD675" s="106"/>
      <c r="AE675" s="106"/>
      <c r="AF675" s="106"/>
      <c r="AG675" s="106"/>
      <c r="AH675" s="106"/>
      <c r="AI675" s="106"/>
      <c r="AJ675" s="106"/>
      <c r="AK675" s="106"/>
      <c r="AL675" s="106"/>
      <c r="AM675" s="106"/>
      <c r="AN675" s="106"/>
      <c r="AO675" s="106"/>
      <c r="AP675" s="106"/>
      <c r="AQ675" s="106"/>
      <c r="AR675" s="106"/>
      <c r="AS675" s="106"/>
      <c r="AT675" s="106"/>
      <c r="AU675" s="106"/>
      <c r="AV675" s="106"/>
      <c r="AW675" s="106"/>
      <c r="AX675" s="106"/>
      <c r="AY675" s="106"/>
      <c r="AZ675" s="106"/>
      <c r="BA675" s="106"/>
    </row>
    <row r="676" customFormat="false" ht="12.8" hidden="false" customHeight="false" outlineLevel="0" collapsed="false">
      <c r="K676" s="106"/>
      <c r="W676" s="106"/>
      <c r="X676" s="103"/>
      <c r="Y676" s="106"/>
      <c r="Z676" s="106"/>
      <c r="AA676" s="106"/>
      <c r="AB676" s="106"/>
      <c r="AC676" s="106"/>
      <c r="AD676" s="106"/>
      <c r="AE676" s="106"/>
      <c r="AF676" s="106"/>
      <c r="AG676" s="106"/>
      <c r="AH676" s="106"/>
      <c r="AI676" s="106"/>
      <c r="AJ676" s="106"/>
      <c r="AK676" s="106"/>
      <c r="AL676" s="106"/>
      <c r="AM676" s="106"/>
      <c r="AN676" s="106"/>
      <c r="AO676" s="106"/>
      <c r="AP676" s="106"/>
      <c r="AQ676" s="106"/>
      <c r="AR676" s="106"/>
      <c r="AS676" s="106"/>
      <c r="AT676" s="106"/>
      <c r="AU676" s="106"/>
      <c r="AV676" s="106"/>
      <c r="AW676" s="106"/>
      <c r="AX676" s="106"/>
      <c r="AY676" s="106"/>
      <c r="AZ676" s="106"/>
      <c r="BA676" s="106"/>
    </row>
    <row r="677" customFormat="false" ht="12.8" hidden="false" customHeight="false" outlineLevel="0" collapsed="false">
      <c r="K677" s="106"/>
      <c r="W677" s="106"/>
      <c r="X677" s="103"/>
      <c r="Y677" s="106"/>
      <c r="Z677" s="106"/>
      <c r="AA677" s="106"/>
      <c r="AB677" s="106"/>
      <c r="AC677" s="106"/>
      <c r="AD677" s="106"/>
      <c r="AE677" s="106"/>
      <c r="AF677" s="106"/>
      <c r="AG677" s="106"/>
      <c r="AH677" s="106"/>
      <c r="AI677" s="106"/>
      <c r="AJ677" s="106"/>
      <c r="AK677" s="106"/>
      <c r="AL677" s="106"/>
      <c r="AM677" s="106"/>
      <c r="AN677" s="106"/>
      <c r="AO677" s="106"/>
      <c r="AP677" s="106"/>
      <c r="AQ677" s="106"/>
      <c r="AR677" s="106"/>
      <c r="AS677" s="106"/>
      <c r="AT677" s="106"/>
      <c r="AU677" s="106"/>
      <c r="AV677" s="106"/>
      <c r="AW677" s="106"/>
      <c r="AX677" s="106"/>
      <c r="AY677" s="106"/>
      <c r="AZ677" s="106"/>
      <c r="BA677" s="106"/>
    </row>
    <row r="678" customFormat="false" ht="12.8" hidden="false" customHeight="false" outlineLevel="0" collapsed="false">
      <c r="K678" s="106"/>
      <c r="W678" s="106"/>
      <c r="X678" s="103"/>
      <c r="Y678" s="106"/>
      <c r="Z678" s="106"/>
      <c r="AA678" s="106"/>
      <c r="AB678" s="106"/>
      <c r="AC678" s="106"/>
      <c r="AD678" s="106"/>
      <c r="AE678" s="106"/>
      <c r="AF678" s="106"/>
      <c r="AG678" s="106"/>
      <c r="AH678" s="106"/>
      <c r="AI678" s="106"/>
      <c r="AJ678" s="106"/>
      <c r="AK678" s="106"/>
      <c r="AL678" s="106"/>
      <c r="AM678" s="106"/>
      <c r="AN678" s="106"/>
      <c r="AO678" s="106"/>
      <c r="AP678" s="106"/>
      <c r="AQ678" s="106"/>
      <c r="AR678" s="106"/>
      <c r="AS678" s="106"/>
      <c r="AT678" s="106"/>
      <c r="AU678" s="106"/>
      <c r="AV678" s="106"/>
      <c r="AW678" s="106"/>
      <c r="AX678" s="106"/>
      <c r="AY678" s="106"/>
      <c r="AZ678" s="106"/>
      <c r="BA678" s="106"/>
    </row>
    <row r="679" customFormat="false" ht="12.8" hidden="false" customHeight="false" outlineLevel="0" collapsed="false">
      <c r="K679" s="106"/>
      <c r="W679" s="106"/>
      <c r="X679" s="103"/>
      <c r="Y679" s="106"/>
      <c r="Z679" s="106"/>
      <c r="AA679" s="106"/>
      <c r="AB679" s="106"/>
      <c r="AC679" s="106"/>
      <c r="AD679" s="106"/>
      <c r="AE679" s="106"/>
      <c r="AF679" s="106"/>
      <c r="AG679" s="106"/>
      <c r="AH679" s="106"/>
      <c r="AI679" s="106"/>
      <c r="AJ679" s="106"/>
      <c r="AK679" s="106"/>
      <c r="AL679" s="106"/>
      <c r="AM679" s="106"/>
      <c r="AN679" s="106"/>
      <c r="AO679" s="106"/>
      <c r="AP679" s="106"/>
      <c r="AQ679" s="106"/>
      <c r="AR679" s="106"/>
      <c r="AS679" s="106"/>
      <c r="AT679" s="106"/>
      <c r="AU679" s="106"/>
      <c r="AV679" s="106"/>
      <c r="AW679" s="106"/>
      <c r="AX679" s="106"/>
      <c r="AY679" s="106"/>
      <c r="AZ679" s="106"/>
      <c r="BA679" s="106"/>
    </row>
    <row r="680" customFormat="false" ht="12.8" hidden="false" customHeight="false" outlineLevel="0" collapsed="false">
      <c r="K680" s="106"/>
      <c r="W680" s="106"/>
      <c r="X680" s="103"/>
      <c r="Y680" s="106"/>
      <c r="Z680" s="106"/>
      <c r="AA680" s="106"/>
      <c r="AB680" s="106"/>
      <c r="AC680" s="106"/>
      <c r="AD680" s="106"/>
      <c r="AE680" s="106"/>
      <c r="AF680" s="106"/>
      <c r="AG680" s="106"/>
      <c r="AH680" s="106"/>
      <c r="AI680" s="106"/>
      <c r="AJ680" s="106"/>
      <c r="AK680" s="106"/>
      <c r="AL680" s="106"/>
      <c r="AM680" s="106"/>
      <c r="AN680" s="106"/>
      <c r="AO680" s="106"/>
      <c r="AP680" s="106"/>
      <c r="AQ680" s="106"/>
      <c r="AR680" s="106"/>
      <c r="AS680" s="106"/>
      <c r="AT680" s="106"/>
      <c r="AU680" s="106"/>
      <c r="AV680" s="106"/>
      <c r="AW680" s="106"/>
      <c r="AX680" s="106"/>
      <c r="AY680" s="106"/>
      <c r="AZ680" s="106"/>
      <c r="BA680" s="106"/>
    </row>
    <row r="681" customFormat="false" ht="12.8" hidden="false" customHeight="false" outlineLevel="0" collapsed="false">
      <c r="K681" s="106"/>
      <c r="W681" s="106"/>
      <c r="X681" s="103"/>
      <c r="Y681" s="106"/>
      <c r="Z681" s="106"/>
      <c r="AA681" s="106"/>
      <c r="AB681" s="106"/>
      <c r="AC681" s="106"/>
      <c r="AD681" s="106"/>
      <c r="AE681" s="106"/>
      <c r="AF681" s="106"/>
      <c r="AG681" s="106"/>
      <c r="AH681" s="106"/>
      <c r="AI681" s="106"/>
      <c r="AJ681" s="106"/>
      <c r="AK681" s="106"/>
      <c r="AL681" s="106"/>
      <c r="AM681" s="106"/>
      <c r="AN681" s="106"/>
      <c r="AO681" s="106"/>
      <c r="AP681" s="106"/>
      <c r="AQ681" s="106"/>
      <c r="AR681" s="106"/>
      <c r="AS681" s="106"/>
      <c r="AT681" s="106"/>
      <c r="AU681" s="106"/>
      <c r="AV681" s="106"/>
      <c r="AW681" s="106"/>
      <c r="AX681" s="106"/>
      <c r="AY681" s="106"/>
      <c r="AZ681" s="106"/>
      <c r="BA681" s="106"/>
    </row>
    <row r="682" customFormat="false" ht="12.8" hidden="false" customHeight="false" outlineLevel="0" collapsed="false">
      <c r="K682" s="106"/>
      <c r="W682" s="106"/>
      <c r="X682" s="103"/>
      <c r="Y682" s="106"/>
      <c r="Z682" s="106"/>
      <c r="AA682" s="106"/>
      <c r="AB682" s="106"/>
      <c r="AC682" s="106"/>
      <c r="AD682" s="106"/>
      <c r="AE682" s="106"/>
      <c r="AF682" s="106"/>
      <c r="AG682" s="106"/>
      <c r="AH682" s="106"/>
      <c r="AI682" s="106"/>
      <c r="AJ682" s="106"/>
      <c r="AK682" s="106"/>
      <c r="AL682" s="106"/>
      <c r="AM682" s="106"/>
      <c r="AN682" s="106"/>
      <c r="AO682" s="106"/>
      <c r="AP682" s="106"/>
      <c r="AQ682" s="106"/>
      <c r="AR682" s="106"/>
      <c r="AS682" s="106"/>
      <c r="AT682" s="106"/>
      <c r="AU682" s="106"/>
      <c r="AV682" s="106"/>
      <c r="AW682" s="106"/>
      <c r="AX682" s="106"/>
      <c r="AY682" s="106"/>
      <c r="AZ682" s="106"/>
      <c r="BA682" s="106"/>
    </row>
    <row r="683" customFormat="false" ht="12.8" hidden="false" customHeight="false" outlineLevel="0" collapsed="false">
      <c r="K683" s="106"/>
      <c r="W683" s="106"/>
      <c r="X683" s="103"/>
      <c r="Y683" s="106"/>
      <c r="Z683" s="106"/>
      <c r="AA683" s="106"/>
      <c r="AB683" s="106"/>
      <c r="AC683" s="106"/>
      <c r="AD683" s="106"/>
      <c r="AE683" s="106"/>
      <c r="AF683" s="106"/>
      <c r="AG683" s="106"/>
      <c r="AH683" s="106"/>
      <c r="AI683" s="106"/>
      <c r="AJ683" s="106"/>
      <c r="AK683" s="106"/>
      <c r="AL683" s="106"/>
      <c r="AM683" s="106"/>
      <c r="AN683" s="106"/>
      <c r="AO683" s="106"/>
      <c r="AP683" s="106"/>
      <c r="AQ683" s="106"/>
      <c r="AR683" s="106"/>
      <c r="AS683" s="106"/>
      <c r="AT683" s="106"/>
      <c r="AU683" s="106"/>
      <c r="AV683" s="106"/>
      <c r="AW683" s="106"/>
      <c r="AX683" s="106"/>
      <c r="AY683" s="106"/>
      <c r="AZ683" s="106"/>
      <c r="BA683" s="106"/>
    </row>
    <row r="684" customFormat="false" ht="12.8" hidden="false" customHeight="false" outlineLevel="0" collapsed="false">
      <c r="K684" s="106"/>
      <c r="W684" s="106"/>
      <c r="X684" s="103"/>
      <c r="Y684" s="106"/>
      <c r="Z684" s="106"/>
      <c r="AA684" s="106"/>
      <c r="AB684" s="106"/>
      <c r="AC684" s="106"/>
      <c r="AD684" s="106"/>
      <c r="AE684" s="106"/>
      <c r="AF684" s="106"/>
      <c r="AG684" s="106"/>
      <c r="AH684" s="106"/>
      <c r="AI684" s="106"/>
      <c r="AJ684" s="106"/>
      <c r="AK684" s="106"/>
      <c r="AL684" s="106"/>
      <c r="AM684" s="106"/>
      <c r="AN684" s="106"/>
      <c r="AO684" s="106"/>
      <c r="AP684" s="106"/>
      <c r="AQ684" s="106"/>
      <c r="AR684" s="106"/>
      <c r="AS684" s="106"/>
      <c r="AT684" s="106"/>
      <c r="AU684" s="106"/>
      <c r="AV684" s="106"/>
      <c r="AW684" s="106"/>
      <c r="AX684" s="106"/>
      <c r="AY684" s="106"/>
      <c r="AZ684" s="106"/>
      <c r="BA684" s="106"/>
    </row>
    <row r="685" customFormat="false" ht="12.8" hidden="false" customHeight="false" outlineLevel="0" collapsed="false">
      <c r="K685" s="106"/>
      <c r="W685" s="106"/>
      <c r="X685" s="103"/>
      <c r="Y685" s="106"/>
      <c r="Z685" s="106"/>
      <c r="AA685" s="106"/>
      <c r="AB685" s="106"/>
      <c r="AC685" s="106"/>
      <c r="AD685" s="106"/>
      <c r="AE685" s="106"/>
      <c r="AF685" s="106"/>
      <c r="AG685" s="106"/>
      <c r="AH685" s="106"/>
      <c r="AI685" s="106"/>
      <c r="AJ685" s="106"/>
      <c r="AK685" s="106"/>
      <c r="AL685" s="106"/>
      <c r="AM685" s="106"/>
      <c r="AN685" s="106"/>
      <c r="AO685" s="106"/>
      <c r="AP685" s="106"/>
      <c r="AQ685" s="106"/>
      <c r="AR685" s="106"/>
      <c r="AS685" s="106"/>
      <c r="AT685" s="106"/>
      <c r="AU685" s="106"/>
      <c r="AV685" s="106"/>
      <c r="AW685" s="106"/>
      <c r="AX685" s="106"/>
      <c r="AY685" s="106"/>
      <c r="AZ685" s="106"/>
      <c r="BA685" s="106"/>
    </row>
    <row r="686" customFormat="false" ht="12.8" hidden="false" customHeight="false" outlineLevel="0" collapsed="false">
      <c r="K686" s="106"/>
      <c r="W686" s="106"/>
      <c r="X686" s="103"/>
      <c r="Y686" s="106"/>
      <c r="Z686" s="106"/>
      <c r="AA686" s="106"/>
      <c r="AB686" s="106"/>
      <c r="AC686" s="106"/>
      <c r="AD686" s="106"/>
      <c r="AE686" s="106"/>
      <c r="AF686" s="106"/>
      <c r="AG686" s="106"/>
      <c r="AH686" s="106"/>
      <c r="AI686" s="106"/>
      <c r="AJ686" s="106"/>
      <c r="AK686" s="106"/>
      <c r="AL686" s="106"/>
      <c r="AM686" s="106"/>
      <c r="AN686" s="106"/>
      <c r="AO686" s="106"/>
      <c r="AP686" s="106"/>
      <c r="AQ686" s="106"/>
      <c r="AR686" s="106"/>
      <c r="AS686" s="106"/>
      <c r="AT686" s="106"/>
      <c r="AU686" s="106"/>
      <c r="AV686" s="106"/>
      <c r="AW686" s="106"/>
      <c r="AX686" s="106"/>
      <c r="AY686" s="106"/>
      <c r="AZ686" s="106"/>
      <c r="BA686" s="106"/>
    </row>
    <row r="687" customFormat="false" ht="12.8" hidden="false" customHeight="false" outlineLevel="0" collapsed="false">
      <c r="K687" s="106"/>
      <c r="W687" s="106"/>
      <c r="X687" s="103"/>
      <c r="Y687" s="106"/>
      <c r="Z687" s="106"/>
      <c r="AA687" s="106"/>
      <c r="AB687" s="106"/>
      <c r="AC687" s="106"/>
      <c r="AD687" s="106"/>
      <c r="AE687" s="106"/>
      <c r="AF687" s="106"/>
      <c r="AG687" s="106"/>
      <c r="AH687" s="106"/>
      <c r="AI687" s="106"/>
      <c r="AJ687" s="106"/>
      <c r="AK687" s="106"/>
      <c r="AL687" s="106"/>
      <c r="AM687" s="106"/>
      <c r="AN687" s="106"/>
      <c r="AO687" s="106"/>
      <c r="AP687" s="106"/>
      <c r="AQ687" s="106"/>
      <c r="AR687" s="106"/>
      <c r="AS687" s="106"/>
      <c r="AT687" s="106"/>
      <c r="AU687" s="106"/>
      <c r="AV687" s="106"/>
      <c r="AW687" s="106"/>
      <c r="AX687" s="106"/>
      <c r="AY687" s="106"/>
      <c r="AZ687" s="106"/>
      <c r="BA687" s="106"/>
    </row>
    <row r="688" customFormat="false" ht="12.8" hidden="false" customHeight="false" outlineLevel="0" collapsed="false">
      <c r="K688" s="106"/>
      <c r="W688" s="106"/>
      <c r="X688" s="103"/>
      <c r="Y688" s="106"/>
      <c r="Z688" s="106"/>
      <c r="AA688" s="106"/>
      <c r="AB688" s="106"/>
      <c r="AC688" s="106"/>
      <c r="AD688" s="106"/>
      <c r="AE688" s="106"/>
      <c r="AF688" s="106"/>
      <c r="AG688" s="106"/>
      <c r="AH688" s="106"/>
      <c r="AI688" s="106"/>
      <c r="AJ688" s="106"/>
      <c r="AK688" s="106"/>
      <c r="AL688" s="106"/>
      <c r="AM688" s="106"/>
      <c r="AN688" s="106"/>
      <c r="AO688" s="106"/>
      <c r="AP688" s="106"/>
      <c r="AQ688" s="106"/>
      <c r="AR688" s="106"/>
      <c r="AS688" s="106"/>
      <c r="AT688" s="106"/>
      <c r="AU688" s="106"/>
      <c r="AV688" s="106"/>
      <c r="AW688" s="106"/>
      <c r="AX688" s="106"/>
      <c r="AY688" s="106"/>
      <c r="AZ688" s="106"/>
      <c r="BA688" s="106"/>
    </row>
    <row r="689" customFormat="false" ht="12.8" hidden="false" customHeight="false" outlineLevel="0" collapsed="false">
      <c r="K689" s="106"/>
      <c r="W689" s="106"/>
      <c r="X689" s="103"/>
      <c r="Y689" s="106"/>
      <c r="Z689" s="106"/>
      <c r="AA689" s="106"/>
      <c r="AB689" s="106"/>
      <c r="AC689" s="106"/>
      <c r="AD689" s="106"/>
      <c r="AE689" s="106"/>
      <c r="AF689" s="106"/>
      <c r="AG689" s="106"/>
      <c r="AH689" s="106"/>
      <c r="AI689" s="106"/>
      <c r="AJ689" s="106"/>
      <c r="AK689" s="106"/>
      <c r="AL689" s="106"/>
      <c r="AM689" s="106"/>
      <c r="AN689" s="106"/>
      <c r="AO689" s="106"/>
      <c r="AP689" s="106"/>
      <c r="AQ689" s="106"/>
      <c r="AR689" s="106"/>
      <c r="AS689" s="106"/>
      <c r="AT689" s="106"/>
      <c r="AU689" s="106"/>
      <c r="AV689" s="106"/>
      <c r="AW689" s="106"/>
      <c r="AX689" s="106"/>
      <c r="AY689" s="106"/>
      <c r="AZ689" s="106"/>
      <c r="BA689" s="106"/>
    </row>
    <row r="690" customFormat="false" ht="12.8" hidden="false" customHeight="false" outlineLevel="0" collapsed="false">
      <c r="K690" s="106"/>
      <c r="W690" s="106"/>
      <c r="X690" s="103"/>
      <c r="Y690" s="106"/>
      <c r="Z690" s="106"/>
      <c r="AA690" s="106"/>
      <c r="AB690" s="106"/>
      <c r="AC690" s="106"/>
      <c r="AD690" s="106"/>
      <c r="AE690" s="106"/>
      <c r="AF690" s="106"/>
      <c r="AG690" s="106"/>
      <c r="AH690" s="106"/>
      <c r="AI690" s="106"/>
      <c r="AJ690" s="106"/>
      <c r="AK690" s="106"/>
      <c r="AL690" s="106"/>
      <c r="AM690" s="106"/>
      <c r="AN690" s="106"/>
      <c r="AO690" s="106"/>
      <c r="AP690" s="106"/>
      <c r="AQ690" s="106"/>
      <c r="AR690" s="106"/>
      <c r="AS690" s="106"/>
      <c r="AT690" s="106"/>
      <c r="AU690" s="106"/>
      <c r="AV690" s="106"/>
      <c r="AW690" s="106"/>
      <c r="AX690" s="106"/>
      <c r="AY690" s="106"/>
      <c r="AZ690" s="106"/>
      <c r="BA690" s="106"/>
    </row>
    <row r="691" customFormat="false" ht="12.8" hidden="false" customHeight="false" outlineLevel="0" collapsed="false">
      <c r="K691" s="106"/>
      <c r="W691" s="106"/>
      <c r="X691" s="103"/>
      <c r="Y691" s="106"/>
      <c r="Z691" s="106"/>
      <c r="AA691" s="106"/>
      <c r="AB691" s="106"/>
      <c r="AC691" s="106"/>
      <c r="AD691" s="106"/>
      <c r="AE691" s="106"/>
      <c r="AF691" s="106"/>
      <c r="AG691" s="106"/>
      <c r="AH691" s="106"/>
      <c r="AI691" s="106"/>
      <c r="AJ691" s="106"/>
      <c r="AK691" s="106"/>
      <c r="AL691" s="106"/>
      <c r="AM691" s="106"/>
      <c r="AN691" s="106"/>
      <c r="AO691" s="106"/>
      <c r="AP691" s="106"/>
      <c r="AQ691" s="106"/>
      <c r="AR691" s="106"/>
      <c r="AS691" s="106"/>
      <c r="AT691" s="106"/>
      <c r="AU691" s="106"/>
      <c r="AV691" s="106"/>
      <c r="AW691" s="106"/>
      <c r="AX691" s="106"/>
      <c r="AY691" s="106"/>
      <c r="AZ691" s="106"/>
      <c r="BA691" s="106"/>
    </row>
    <row r="692" customFormat="false" ht="12.8" hidden="false" customHeight="false" outlineLevel="0" collapsed="false">
      <c r="K692" s="106"/>
      <c r="W692" s="106"/>
      <c r="X692" s="103"/>
      <c r="Y692" s="106"/>
      <c r="Z692" s="106"/>
      <c r="AA692" s="106"/>
      <c r="AB692" s="106"/>
      <c r="AC692" s="106"/>
      <c r="AD692" s="106"/>
      <c r="AE692" s="106"/>
      <c r="AF692" s="106"/>
      <c r="AG692" s="106"/>
      <c r="AH692" s="106"/>
      <c r="AI692" s="106"/>
      <c r="AJ692" s="106"/>
      <c r="AK692" s="106"/>
      <c r="AL692" s="106"/>
      <c r="AM692" s="106"/>
      <c r="AN692" s="106"/>
      <c r="AO692" s="106"/>
      <c r="AP692" s="106"/>
      <c r="AQ692" s="106"/>
      <c r="AR692" s="106"/>
      <c r="AS692" s="106"/>
      <c r="AT692" s="106"/>
      <c r="AU692" s="106"/>
      <c r="AV692" s="106"/>
      <c r="AW692" s="106"/>
      <c r="AX692" s="106"/>
      <c r="AY692" s="106"/>
      <c r="AZ692" s="106"/>
      <c r="BA692" s="106"/>
    </row>
    <row r="693" customFormat="false" ht="12.8" hidden="false" customHeight="false" outlineLevel="0" collapsed="false">
      <c r="K693" s="106"/>
      <c r="W693" s="106"/>
      <c r="X693" s="103"/>
      <c r="Y693" s="106"/>
      <c r="Z693" s="106"/>
      <c r="AA693" s="106"/>
      <c r="AB693" s="106"/>
      <c r="AC693" s="106"/>
      <c r="AD693" s="106"/>
      <c r="AE693" s="106"/>
      <c r="AF693" s="106"/>
      <c r="AG693" s="106"/>
      <c r="AH693" s="106"/>
      <c r="AI693" s="106"/>
      <c r="AJ693" s="106"/>
      <c r="AK693" s="106"/>
      <c r="AL693" s="106"/>
      <c r="AM693" s="106"/>
      <c r="AN693" s="106"/>
      <c r="AO693" s="106"/>
      <c r="AP693" s="106"/>
      <c r="AQ693" s="106"/>
      <c r="AR693" s="106"/>
      <c r="AS693" s="106"/>
      <c r="AT693" s="106"/>
      <c r="AU693" s="106"/>
      <c r="AV693" s="106"/>
      <c r="AW693" s="106"/>
      <c r="AX693" s="106"/>
      <c r="AY693" s="106"/>
      <c r="AZ693" s="106"/>
      <c r="BA693" s="106"/>
    </row>
    <row r="694" customFormat="false" ht="12.8" hidden="false" customHeight="false" outlineLevel="0" collapsed="false">
      <c r="K694" s="106"/>
      <c r="W694" s="106"/>
      <c r="X694" s="103"/>
      <c r="Y694" s="106"/>
      <c r="Z694" s="106"/>
      <c r="AA694" s="106"/>
      <c r="AB694" s="106"/>
      <c r="AC694" s="106"/>
      <c r="AD694" s="106"/>
      <c r="AE694" s="106"/>
      <c r="AF694" s="106"/>
      <c r="AG694" s="106"/>
      <c r="AH694" s="106"/>
      <c r="AI694" s="106"/>
      <c r="AJ694" s="106"/>
      <c r="AK694" s="106"/>
      <c r="AL694" s="106"/>
      <c r="AM694" s="106"/>
      <c r="AN694" s="106"/>
      <c r="AO694" s="106"/>
      <c r="AP694" s="106"/>
      <c r="AQ694" s="106"/>
      <c r="AR694" s="106"/>
      <c r="AS694" s="106"/>
      <c r="AT694" s="106"/>
      <c r="AU694" s="106"/>
      <c r="AV694" s="106"/>
      <c r="AW694" s="106"/>
      <c r="AX694" s="106"/>
      <c r="AY694" s="106"/>
      <c r="AZ694" s="106"/>
      <c r="BA694" s="106"/>
    </row>
    <row r="695" customFormat="false" ht="12.8" hidden="false" customHeight="false" outlineLevel="0" collapsed="false">
      <c r="K695" s="106"/>
      <c r="W695" s="106"/>
      <c r="X695" s="103"/>
      <c r="Y695" s="106"/>
      <c r="Z695" s="106"/>
      <c r="AA695" s="106"/>
      <c r="AB695" s="106"/>
      <c r="AC695" s="106"/>
      <c r="AD695" s="106"/>
      <c r="AE695" s="106"/>
      <c r="AF695" s="106"/>
      <c r="AG695" s="106"/>
      <c r="AH695" s="106"/>
      <c r="AI695" s="106"/>
      <c r="AJ695" s="106"/>
      <c r="AK695" s="106"/>
      <c r="AL695" s="106"/>
      <c r="AM695" s="106"/>
      <c r="AN695" s="106"/>
      <c r="AO695" s="106"/>
      <c r="AP695" s="106"/>
      <c r="AQ695" s="106"/>
      <c r="AR695" s="106"/>
      <c r="AS695" s="106"/>
      <c r="AT695" s="106"/>
      <c r="AU695" s="106"/>
      <c r="AV695" s="106"/>
      <c r="AW695" s="106"/>
      <c r="AX695" s="106"/>
      <c r="AY695" s="106"/>
      <c r="AZ695" s="106"/>
      <c r="BA695" s="106"/>
    </row>
    <row r="696" customFormat="false" ht="12.8" hidden="false" customHeight="false" outlineLevel="0" collapsed="false">
      <c r="K696" s="106"/>
      <c r="W696" s="106"/>
      <c r="X696" s="103"/>
      <c r="Y696" s="106"/>
      <c r="Z696" s="106"/>
      <c r="AA696" s="106"/>
      <c r="AB696" s="106"/>
      <c r="AC696" s="106"/>
      <c r="AD696" s="106"/>
      <c r="AE696" s="106"/>
      <c r="AF696" s="106"/>
      <c r="AG696" s="106"/>
      <c r="AH696" s="106"/>
      <c r="AI696" s="106"/>
      <c r="AJ696" s="106"/>
      <c r="AK696" s="106"/>
      <c r="AL696" s="106"/>
      <c r="AM696" s="106"/>
      <c r="AN696" s="106"/>
      <c r="AO696" s="106"/>
      <c r="AP696" s="106"/>
      <c r="AQ696" s="106"/>
      <c r="AR696" s="106"/>
      <c r="AS696" s="106"/>
      <c r="AT696" s="106"/>
      <c r="AU696" s="106"/>
      <c r="AV696" s="106"/>
      <c r="AW696" s="106"/>
      <c r="AX696" s="106"/>
      <c r="AY696" s="106"/>
      <c r="AZ696" s="106"/>
      <c r="BA696" s="106"/>
    </row>
    <row r="697" customFormat="false" ht="12.8" hidden="false" customHeight="false" outlineLevel="0" collapsed="false">
      <c r="K697" s="106"/>
      <c r="W697" s="106"/>
      <c r="X697" s="103"/>
      <c r="Y697" s="106"/>
      <c r="Z697" s="106"/>
      <c r="AA697" s="106"/>
      <c r="AB697" s="106"/>
      <c r="AC697" s="106"/>
      <c r="AD697" s="106"/>
      <c r="AE697" s="106"/>
      <c r="AF697" s="106"/>
      <c r="AG697" s="106"/>
      <c r="AH697" s="106"/>
      <c r="AI697" s="106"/>
      <c r="AJ697" s="106"/>
      <c r="AK697" s="106"/>
      <c r="AL697" s="106"/>
      <c r="AM697" s="106"/>
      <c r="AN697" s="106"/>
      <c r="AO697" s="106"/>
      <c r="AP697" s="106"/>
      <c r="AQ697" s="106"/>
      <c r="AR697" s="106"/>
      <c r="AS697" s="106"/>
      <c r="AT697" s="106"/>
      <c r="AU697" s="106"/>
      <c r="AV697" s="106"/>
      <c r="AW697" s="106"/>
      <c r="AX697" s="106"/>
      <c r="AY697" s="106"/>
      <c r="AZ697" s="106"/>
      <c r="BA697" s="106"/>
    </row>
    <row r="698" customFormat="false" ht="12.8" hidden="false" customHeight="false" outlineLevel="0" collapsed="false">
      <c r="K698" s="106"/>
      <c r="W698" s="106"/>
      <c r="X698" s="103"/>
      <c r="Y698" s="106"/>
      <c r="Z698" s="106"/>
      <c r="AA698" s="106"/>
      <c r="AB698" s="106"/>
      <c r="AC698" s="106"/>
      <c r="AD698" s="106"/>
      <c r="AE698" s="106"/>
      <c r="AF698" s="106"/>
      <c r="AG698" s="106"/>
      <c r="AH698" s="106"/>
      <c r="AI698" s="106"/>
      <c r="AJ698" s="106"/>
      <c r="AK698" s="106"/>
      <c r="AL698" s="106"/>
      <c r="AM698" s="106"/>
      <c r="AN698" s="106"/>
      <c r="AO698" s="106"/>
      <c r="AP698" s="106"/>
      <c r="AQ698" s="106"/>
      <c r="AR698" s="106"/>
      <c r="AS698" s="106"/>
      <c r="AT698" s="106"/>
      <c r="AU698" s="106"/>
      <c r="AV698" s="106"/>
      <c r="AW698" s="106"/>
      <c r="AX698" s="106"/>
      <c r="AY698" s="106"/>
      <c r="AZ698" s="106"/>
      <c r="BA698" s="106"/>
    </row>
    <row r="699" customFormat="false" ht="12.8" hidden="false" customHeight="false" outlineLevel="0" collapsed="false">
      <c r="K699" s="106"/>
      <c r="W699" s="106"/>
      <c r="X699" s="103"/>
      <c r="Y699" s="106"/>
      <c r="Z699" s="106"/>
      <c r="AA699" s="106"/>
      <c r="AB699" s="106"/>
      <c r="AC699" s="106"/>
      <c r="AD699" s="106"/>
      <c r="AE699" s="106"/>
      <c r="AF699" s="106"/>
      <c r="AG699" s="106"/>
      <c r="AH699" s="106"/>
      <c r="AI699" s="106"/>
      <c r="AJ699" s="106"/>
      <c r="AK699" s="106"/>
      <c r="AL699" s="106"/>
      <c r="AM699" s="106"/>
      <c r="AN699" s="106"/>
      <c r="AO699" s="106"/>
      <c r="AP699" s="106"/>
      <c r="AQ699" s="106"/>
      <c r="AR699" s="106"/>
      <c r="AS699" s="106"/>
      <c r="AT699" s="106"/>
      <c r="AU699" s="106"/>
      <c r="AV699" s="106"/>
      <c r="AW699" s="106"/>
      <c r="AX699" s="106"/>
      <c r="AY699" s="106"/>
      <c r="AZ699" s="106"/>
      <c r="BA699" s="106"/>
    </row>
    <row r="700" customFormat="false" ht="12.8" hidden="false" customHeight="false" outlineLevel="0" collapsed="false">
      <c r="K700" s="106"/>
      <c r="W700" s="106"/>
      <c r="X700" s="103"/>
      <c r="Y700" s="106"/>
      <c r="Z700" s="106"/>
      <c r="AA700" s="106"/>
      <c r="AB700" s="106"/>
      <c r="AC700" s="106"/>
      <c r="AD700" s="106"/>
      <c r="AE700" s="106"/>
      <c r="AF700" s="106"/>
      <c r="AG700" s="106"/>
      <c r="AH700" s="106"/>
      <c r="AI700" s="106"/>
      <c r="AJ700" s="106"/>
      <c r="AK700" s="106"/>
      <c r="AL700" s="106"/>
      <c r="AM700" s="106"/>
      <c r="AN700" s="106"/>
      <c r="AO700" s="106"/>
      <c r="AP700" s="106"/>
      <c r="AQ700" s="106"/>
      <c r="AR700" s="106"/>
      <c r="AS700" s="106"/>
      <c r="AT700" s="106"/>
      <c r="AU700" s="106"/>
      <c r="AV700" s="106"/>
      <c r="AW700" s="106"/>
      <c r="AX700" s="106"/>
      <c r="AY700" s="106"/>
      <c r="AZ700" s="106"/>
      <c r="BA700" s="106"/>
    </row>
    <row r="701" customFormat="false" ht="12.8" hidden="false" customHeight="false" outlineLevel="0" collapsed="false">
      <c r="K701" s="106"/>
      <c r="W701" s="106"/>
      <c r="X701" s="103"/>
      <c r="Y701" s="106"/>
      <c r="Z701" s="106"/>
      <c r="AA701" s="106"/>
      <c r="AB701" s="106"/>
      <c r="AC701" s="106"/>
      <c r="AD701" s="106"/>
      <c r="AE701" s="106"/>
      <c r="AF701" s="106"/>
      <c r="AG701" s="106"/>
      <c r="AH701" s="106"/>
      <c r="AI701" s="106"/>
      <c r="AJ701" s="106"/>
      <c r="AK701" s="106"/>
      <c r="AL701" s="106"/>
      <c r="AM701" s="106"/>
      <c r="AN701" s="106"/>
      <c r="AO701" s="106"/>
      <c r="AP701" s="106"/>
      <c r="AQ701" s="106"/>
      <c r="AR701" s="106"/>
      <c r="AS701" s="106"/>
      <c r="AT701" s="106"/>
      <c r="AU701" s="106"/>
      <c r="AV701" s="106"/>
      <c r="AW701" s="106"/>
      <c r="AX701" s="106"/>
      <c r="AY701" s="106"/>
      <c r="AZ701" s="106"/>
      <c r="BA701" s="106"/>
    </row>
    <row r="702" customFormat="false" ht="12.8" hidden="false" customHeight="false" outlineLevel="0" collapsed="false">
      <c r="K702" s="106"/>
      <c r="W702" s="106"/>
      <c r="X702" s="103"/>
      <c r="Y702" s="106"/>
      <c r="Z702" s="106"/>
      <c r="AA702" s="106"/>
      <c r="AB702" s="106"/>
      <c r="AC702" s="106"/>
      <c r="AD702" s="106"/>
      <c r="AE702" s="106"/>
      <c r="AF702" s="106"/>
      <c r="AG702" s="106"/>
      <c r="AH702" s="106"/>
      <c r="AI702" s="106"/>
      <c r="AJ702" s="106"/>
      <c r="AK702" s="106"/>
      <c r="AL702" s="106"/>
      <c r="AM702" s="106"/>
      <c r="AN702" s="106"/>
      <c r="AO702" s="106"/>
      <c r="AP702" s="106"/>
      <c r="AQ702" s="106"/>
      <c r="AR702" s="106"/>
      <c r="AS702" s="106"/>
      <c r="AT702" s="106"/>
      <c r="AU702" s="106"/>
      <c r="AV702" s="106"/>
      <c r="AW702" s="106"/>
      <c r="AX702" s="106"/>
      <c r="AY702" s="106"/>
      <c r="AZ702" s="106"/>
      <c r="BA702" s="106"/>
    </row>
    <row r="703" customFormat="false" ht="12.8" hidden="false" customHeight="false" outlineLevel="0" collapsed="false">
      <c r="K703" s="106"/>
      <c r="W703" s="106"/>
      <c r="X703" s="103"/>
      <c r="Y703" s="106"/>
      <c r="Z703" s="106"/>
      <c r="AA703" s="106"/>
      <c r="AB703" s="106"/>
      <c r="AC703" s="106"/>
      <c r="AD703" s="106"/>
      <c r="AE703" s="106"/>
      <c r="AF703" s="106"/>
      <c r="AG703" s="106"/>
      <c r="AH703" s="106"/>
      <c r="AI703" s="106"/>
      <c r="AJ703" s="106"/>
      <c r="AK703" s="106"/>
      <c r="AL703" s="106"/>
      <c r="AM703" s="106"/>
      <c r="AN703" s="106"/>
      <c r="AO703" s="106"/>
      <c r="AP703" s="106"/>
      <c r="AQ703" s="106"/>
      <c r="AR703" s="106"/>
      <c r="AS703" s="106"/>
      <c r="AT703" s="106"/>
      <c r="AU703" s="106"/>
      <c r="AV703" s="106"/>
      <c r="AW703" s="106"/>
      <c r="AX703" s="106"/>
      <c r="AY703" s="106"/>
      <c r="AZ703" s="106"/>
      <c r="BA703" s="106"/>
    </row>
    <row r="704" customFormat="false" ht="12.8" hidden="false" customHeight="false" outlineLevel="0" collapsed="false">
      <c r="K704" s="106"/>
      <c r="W704" s="106"/>
      <c r="X704" s="103"/>
      <c r="Y704" s="106"/>
      <c r="Z704" s="106"/>
      <c r="AA704" s="106"/>
      <c r="AB704" s="106"/>
      <c r="AC704" s="106"/>
      <c r="AD704" s="106"/>
      <c r="AE704" s="106"/>
      <c r="AF704" s="106"/>
      <c r="AG704" s="106"/>
      <c r="AH704" s="106"/>
      <c r="AI704" s="106"/>
      <c r="AJ704" s="106"/>
      <c r="AK704" s="106"/>
      <c r="AL704" s="106"/>
      <c r="AM704" s="106"/>
      <c r="AN704" s="106"/>
      <c r="AO704" s="106"/>
      <c r="AP704" s="106"/>
      <c r="AQ704" s="106"/>
      <c r="AR704" s="106"/>
      <c r="AS704" s="106"/>
      <c r="AT704" s="106"/>
      <c r="AU704" s="106"/>
      <c r="AV704" s="106"/>
      <c r="AW704" s="106"/>
      <c r="AX704" s="106"/>
      <c r="AY704" s="106"/>
      <c r="AZ704" s="106"/>
      <c r="BA704" s="106"/>
    </row>
    <row r="705" customFormat="false" ht="12.8" hidden="false" customHeight="false" outlineLevel="0" collapsed="false">
      <c r="K705" s="106"/>
      <c r="W705" s="106"/>
      <c r="X705" s="103"/>
      <c r="Y705" s="106"/>
      <c r="Z705" s="106"/>
      <c r="AA705" s="106"/>
      <c r="AB705" s="106"/>
      <c r="AC705" s="106"/>
      <c r="AD705" s="106"/>
      <c r="AE705" s="106"/>
      <c r="AF705" s="106"/>
      <c r="AG705" s="106"/>
      <c r="AH705" s="106"/>
      <c r="AI705" s="106"/>
      <c r="AJ705" s="106"/>
      <c r="AK705" s="106"/>
      <c r="AL705" s="106"/>
      <c r="AM705" s="106"/>
      <c r="AN705" s="106"/>
      <c r="AO705" s="106"/>
      <c r="AP705" s="106"/>
      <c r="AQ705" s="106"/>
      <c r="AR705" s="106"/>
      <c r="AS705" s="106"/>
      <c r="AT705" s="106"/>
      <c r="AU705" s="106"/>
      <c r="AV705" s="106"/>
      <c r="AW705" s="106"/>
      <c r="AX705" s="106"/>
      <c r="AY705" s="106"/>
      <c r="AZ705" s="106"/>
      <c r="BA705" s="106"/>
    </row>
    <row r="706" customFormat="false" ht="12.8" hidden="false" customHeight="false" outlineLevel="0" collapsed="false">
      <c r="K706" s="106"/>
      <c r="W706" s="106"/>
      <c r="X706" s="103"/>
      <c r="Y706" s="106"/>
      <c r="Z706" s="106"/>
      <c r="AA706" s="106"/>
      <c r="AB706" s="106"/>
      <c r="AC706" s="106"/>
      <c r="AD706" s="106"/>
      <c r="AE706" s="106"/>
      <c r="AF706" s="106"/>
      <c r="AG706" s="106"/>
      <c r="AH706" s="106"/>
      <c r="AI706" s="106"/>
      <c r="AJ706" s="106"/>
      <c r="AK706" s="106"/>
      <c r="AL706" s="106"/>
      <c r="AM706" s="106"/>
      <c r="AN706" s="106"/>
      <c r="AO706" s="106"/>
      <c r="AP706" s="106"/>
      <c r="AQ706" s="106"/>
      <c r="AR706" s="106"/>
      <c r="AS706" s="106"/>
      <c r="AT706" s="106"/>
      <c r="AU706" s="106"/>
      <c r="AV706" s="106"/>
      <c r="AW706" s="106"/>
      <c r="AX706" s="106"/>
      <c r="AY706" s="106"/>
      <c r="AZ706" s="106"/>
      <c r="BA706" s="106"/>
    </row>
    <row r="707" customFormat="false" ht="12.8" hidden="false" customHeight="false" outlineLevel="0" collapsed="false">
      <c r="K707" s="106"/>
      <c r="W707" s="106"/>
      <c r="X707" s="103"/>
      <c r="Y707" s="106"/>
      <c r="Z707" s="106"/>
      <c r="AA707" s="106"/>
      <c r="AB707" s="106"/>
      <c r="AC707" s="106"/>
      <c r="AD707" s="106"/>
      <c r="AE707" s="106"/>
      <c r="AF707" s="106"/>
      <c r="AG707" s="106"/>
      <c r="AH707" s="106"/>
      <c r="AI707" s="106"/>
      <c r="AJ707" s="106"/>
      <c r="AK707" s="106"/>
      <c r="AL707" s="106"/>
      <c r="AM707" s="106"/>
      <c r="AN707" s="106"/>
      <c r="AO707" s="106"/>
      <c r="AP707" s="106"/>
      <c r="AQ707" s="106"/>
      <c r="AR707" s="106"/>
      <c r="AS707" s="106"/>
      <c r="AT707" s="106"/>
      <c r="AU707" s="106"/>
      <c r="AV707" s="106"/>
      <c r="AW707" s="106"/>
      <c r="AX707" s="106"/>
      <c r="AY707" s="106"/>
      <c r="AZ707" s="106"/>
      <c r="BA707" s="106"/>
    </row>
    <row r="708" customFormat="false" ht="12.8" hidden="false" customHeight="false" outlineLevel="0" collapsed="false">
      <c r="K708" s="106"/>
      <c r="W708" s="106"/>
      <c r="X708" s="103"/>
      <c r="Y708" s="106"/>
      <c r="Z708" s="106"/>
      <c r="AA708" s="106"/>
      <c r="AB708" s="106"/>
      <c r="AC708" s="106"/>
      <c r="AD708" s="106"/>
      <c r="AE708" s="106"/>
      <c r="AF708" s="106"/>
      <c r="AG708" s="106"/>
      <c r="AH708" s="106"/>
      <c r="AI708" s="106"/>
      <c r="AJ708" s="106"/>
      <c r="AK708" s="106"/>
      <c r="AL708" s="106"/>
      <c r="AM708" s="106"/>
      <c r="AN708" s="106"/>
      <c r="AO708" s="106"/>
      <c r="AP708" s="106"/>
      <c r="AQ708" s="106"/>
      <c r="AR708" s="106"/>
      <c r="AS708" s="106"/>
      <c r="AT708" s="106"/>
      <c r="AU708" s="106"/>
      <c r="AV708" s="106"/>
      <c r="AW708" s="106"/>
      <c r="AX708" s="106"/>
      <c r="AY708" s="106"/>
      <c r="AZ708" s="106"/>
      <c r="BA708" s="106"/>
    </row>
    <row r="709" customFormat="false" ht="12.8" hidden="false" customHeight="false" outlineLevel="0" collapsed="false">
      <c r="K709" s="106"/>
      <c r="W709" s="106"/>
      <c r="X709" s="103"/>
      <c r="Y709" s="106"/>
      <c r="Z709" s="106"/>
      <c r="AA709" s="106"/>
      <c r="AB709" s="106"/>
      <c r="AC709" s="106"/>
      <c r="AD709" s="106"/>
      <c r="AE709" s="106"/>
      <c r="AF709" s="106"/>
      <c r="AG709" s="106"/>
      <c r="AH709" s="106"/>
      <c r="AI709" s="106"/>
      <c r="AJ709" s="106"/>
      <c r="AK709" s="106"/>
      <c r="AL709" s="106"/>
      <c r="AM709" s="106"/>
      <c r="AN709" s="106"/>
      <c r="AO709" s="106"/>
      <c r="AP709" s="106"/>
      <c r="AQ709" s="106"/>
      <c r="AR709" s="106"/>
      <c r="AS709" s="106"/>
      <c r="AT709" s="106"/>
      <c r="AU709" s="106"/>
      <c r="AV709" s="106"/>
      <c r="AW709" s="106"/>
      <c r="AX709" s="106"/>
      <c r="AY709" s="106"/>
      <c r="AZ709" s="106"/>
      <c r="BA709" s="106"/>
    </row>
    <row r="710" customFormat="false" ht="12.8" hidden="false" customHeight="false" outlineLevel="0" collapsed="false">
      <c r="K710" s="106"/>
      <c r="W710" s="106"/>
      <c r="X710" s="103"/>
      <c r="Y710" s="106"/>
      <c r="Z710" s="106"/>
      <c r="AA710" s="106"/>
      <c r="AB710" s="106"/>
      <c r="AC710" s="106"/>
      <c r="AD710" s="106"/>
      <c r="AE710" s="106"/>
      <c r="AF710" s="106"/>
      <c r="AG710" s="106"/>
      <c r="AH710" s="106"/>
      <c r="AI710" s="106"/>
      <c r="AJ710" s="106"/>
      <c r="AK710" s="106"/>
      <c r="AL710" s="106"/>
      <c r="AM710" s="106"/>
      <c r="AN710" s="106"/>
      <c r="AO710" s="106"/>
      <c r="AP710" s="106"/>
      <c r="AQ710" s="106"/>
      <c r="AR710" s="106"/>
      <c r="AS710" s="106"/>
      <c r="AT710" s="106"/>
      <c r="AU710" s="106"/>
      <c r="AV710" s="106"/>
      <c r="AW710" s="106"/>
      <c r="AX710" s="106"/>
      <c r="AY710" s="106"/>
      <c r="AZ710" s="106"/>
      <c r="BA710" s="106"/>
    </row>
    <row r="711" customFormat="false" ht="12.8" hidden="false" customHeight="false" outlineLevel="0" collapsed="false">
      <c r="K711" s="106"/>
      <c r="W711" s="106"/>
      <c r="X711" s="103"/>
      <c r="Y711" s="106"/>
      <c r="Z711" s="106"/>
      <c r="AA711" s="106"/>
      <c r="AB711" s="106"/>
      <c r="AC711" s="106"/>
      <c r="AD711" s="106"/>
      <c r="AE711" s="106"/>
      <c r="AF711" s="106"/>
      <c r="AG711" s="106"/>
      <c r="AH711" s="106"/>
      <c r="AI711" s="106"/>
      <c r="AJ711" s="106"/>
      <c r="AK711" s="106"/>
      <c r="AL711" s="106"/>
      <c r="AM711" s="106"/>
      <c r="AN711" s="106"/>
      <c r="AO711" s="106"/>
      <c r="AP711" s="106"/>
      <c r="AQ711" s="106"/>
      <c r="AR711" s="106"/>
      <c r="AS711" s="106"/>
      <c r="AT711" s="106"/>
      <c r="AU711" s="106"/>
      <c r="AV711" s="106"/>
      <c r="AW711" s="106"/>
      <c r="AX711" s="106"/>
      <c r="AY711" s="106"/>
      <c r="AZ711" s="106"/>
      <c r="BA711" s="106"/>
    </row>
    <row r="712" customFormat="false" ht="12.8" hidden="false" customHeight="false" outlineLevel="0" collapsed="false">
      <c r="K712" s="106"/>
      <c r="W712" s="106"/>
      <c r="X712" s="103"/>
      <c r="Y712" s="106"/>
      <c r="Z712" s="106"/>
      <c r="AA712" s="106"/>
      <c r="AB712" s="106"/>
      <c r="AC712" s="106"/>
      <c r="AD712" s="106"/>
      <c r="AE712" s="106"/>
      <c r="AF712" s="106"/>
      <c r="AG712" s="106"/>
      <c r="AH712" s="106"/>
      <c r="AI712" s="106"/>
      <c r="AJ712" s="106"/>
      <c r="AK712" s="106"/>
      <c r="AL712" s="106"/>
      <c r="AM712" s="106"/>
      <c r="AN712" s="106"/>
      <c r="AO712" s="106"/>
      <c r="AP712" s="106"/>
      <c r="AQ712" s="106"/>
      <c r="AR712" s="106"/>
      <c r="AS712" s="106"/>
      <c r="AT712" s="106"/>
      <c r="AU712" s="106"/>
      <c r="AV712" s="106"/>
      <c r="AW712" s="106"/>
      <c r="AX712" s="106"/>
      <c r="AY712" s="106"/>
      <c r="AZ712" s="106"/>
      <c r="BA712" s="106"/>
    </row>
    <row r="713" customFormat="false" ht="12.8" hidden="false" customHeight="false" outlineLevel="0" collapsed="false">
      <c r="K713" s="106"/>
      <c r="W713" s="106"/>
      <c r="X713" s="103"/>
      <c r="Y713" s="106"/>
      <c r="Z713" s="106"/>
      <c r="AA713" s="106"/>
      <c r="AB713" s="106"/>
      <c r="AC713" s="106"/>
      <c r="AD713" s="106"/>
      <c r="AE713" s="106"/>
      <c r="AF713" s="106"/>
      <c r="AG713" s="106"/>
      <c r="AH713" s="106"/>
      <c r="AI713" s="106"/>
      <c r="AJ713" s="106"/>
      <c r="AK713" s="106"/>
      <c r="AL713" s="106"/>
      <c r="AM713" s="106"/>
      <c r="AN713" s="106"/>
      <c r="AO713" s="106"/>
      <c r="AP713" s="106"/>
      <c r="AQ713" s="106"/>
      <c r="AR713" s="106"/>
      <c r="AS713" s="106"/>
      <c r="AT713" s="106"/>
      <c r="AU713" s="106"/>
      <c r="AV713" s="106"/>
      <c r="AW713" s="106"/>
      <c r="AX713" s="106"/>
      <c r="AY713" s="106"/>
      <c r="AZ713" s="106"/>
      <c r="BA713" s="106"/>
    </row>
    <row r="714" customFormat="false" ht="12.8" hidden="false" customHeight="false" outlineLevel="0" collapsed="false">
      <c r="K714" s="106"/>
      <c r="W714" s="106"/>
      <c r="X714" s="103"/>
      <c r="Y714" s="106"/>
      <c r="Z714" s="106"/>
      <c r="AA714" s="106"/>
      <c r="AB714" s="106"/>
      <c r="AC714" s="106"/>
      <c r="AD714" s="106"/>
      <c r="AE714" s="106"/>
      <c r="AF714" s="106"/>
      <c r="AG714" s="106"/>
      <c r="AH714" s="106"/>
      <c r="AI714" s="106"/>
      <c r="AJ714" s="106"/>
      <c r="AK714" s="106"/>
      <c r="AL714" s="106"/>
      <c r="AM714" s="106"/>
      <c r="AN714" s="106"/>
      <c r="AO714" s="106"/>
      <c r="AP714" s="106"/>
      <c r="AQ714" s="106"/>
      <c r="AR714" s="106"/>
      <c r="AS714" s="106"/>
      <c r="AT714" s="106"/>
      <c r="AU714" s="106"/>
      <c r="AV714" s="106"/>
      <c r="AW714" s="106"/>
      <c r="AX714" s="106"/>
      <c r="AY714" s="106"/>
      <c r="AZ714" s="106"/>
      <c r="BA714" s="106"/>
    </row>
    <row r="715" customFormat="false" ht="12.8" hidden="false" customHeight="false" outlineLevel="0" collapsed="false">
      <c r="K715" s="106"/>
      <c r="W715" s="106"/>
      <c r="X715" s="103"/>
      <c r="Y715" s="106"/>
      <c r="Z715" s="106"/>
      <c r="AA715" s="106"/>
      <c r="AB715" s="106"/>
      <c r="AC715" s="106"/>
      <c r="AD715" s="106"/>
      <c r="AE715" s="106"/>
      <c r="AF715" s="106"/>
      <c r="AG715" s="106"/>
      <c r="AH715" s="106"/>
      <c r="AI715" s="106"/>
      <c r="AJ715" s="106"/>
      <c r="AK715" s="106"/>
      <c r="AL715" s="106"/>
      <c r="AM715" s="106"/>
      <c r="AN715" s="106"/>
      <c r="AO715" s="106"/>
      <c r="AP715" s="106"/>
      <c r="AQ715" s="106"/>
      <c r="AR715" s="106"/>
      <c r="AS715" s="106"/>
      <c r="AT715" s="106"/>
      <c r="AU715" s="106"/>
      <c r="AV715" s="106"/>
      <c r="AW715" s="106"/>
      <c r="AX715" s="106"/>
      <c r="AY715" s="106"/>
      <c r="AZ715" s="106"/>
      <c r="BA715" s="106"/>
    </row>
    <row r="716" customFormat="false" ht="12.8" hidden="false" customHeight="false" outlineLevel="0" collapsed="false">
      <c r="K716" s="106"/>
      <c r="W716" s="106"/>
      <c r="X716" s="103"/>
      <c r="Y716" s="106"/>
      <c r="Z716" s="106"/>
      <c r="AA716" s="106"/>
      <c r="AB716" s="106"/>
      <c r="AC716" s="106"/>
      <c r="AD716" s="106"/>
      <c r="AE716" s="106"/>
      <c r="AF716" s="106"/>
      <c r="AG716" s="106"/>
      <c r="AH716" s="106"/>
      <c r="AI716" s="106"/>
      <c r="AJ716" s="106"/>
      <c r="AK716" s="106"/>
      <c r="AL716" s="106"/>
      <c r="AM716" s="106"/>
      <c r="AN716" s="106"/>
      <c r="AO716" s="106"/>
      <c r="AP716" s="106"/>
      <c r="AQ716" s="106"/>
      <c r="AR716" s="106"/>
      <c r="AS716" s="106"/>
      <c r="AT716" s="106"/>
      <c r="AU716" s="106"/>
      <c r="AV716" s="106"/>
      <c r="AW716" s="106"/>
      <c r="AX716" s="106"/>
      <c r="AY716" s="106"/>
      <c r="AZ716" s="106"/>
      <c r="BA716" s="106"/>
    </row>
    <row r="717" customFormat="false" ht="12.8" hidden="false" customHeight="false" outlineLevel="0" collapsed="false">
      <c r="K717" s="106"/>
      <c r="W717" s="106"/>
      <c r="X717" s="103"/>
      <c r="Y717" s="106"/>
      <c r="Z717" s="106"/>
      <c r="AA717" s="106"/>
      <c r="AB717" s="106"/>
      <c r="AC717" s="106"/>
      <c r="AD717" s="106"/>
      <c r="AE717" s="106"/>
      <c r="AF717" s="106"/>
      <c r="AG717" s="106"/>
      <c r="AH717" s="106"/>
      <c r="AI717" s="106"/>
      <c r="AJ717" s="106"/>
      <c r="AK717" s="106"/>
      <c r="AL717" s="106"/>
      <c r="AM717" s="106"/>
      <c r="AN717" s="106"/>
      <c r="AO717" s="106"/>
      <c r="AP717" s="106"/>
      <c r="AQ717" s="106"/>
      <c r="AR717" s="106"/>
      <c r="AS717" s="106"/>
      <c r="AT717" s="106"/>
      <c r="AU717" s="106"/>
      <c r="AV717" s="106"/>
      <c r="AW717" s="106"/>
      <c r="AX717" s="106"/>
      <c r="AY717" s="106"/>
      <c r="AZ717" s="106"/>
      <c r="BA717" s="106"/>
    </row>
    <row r="718" customFormat="false" ht="12.8" hidden="false" customHeight="false" outlineLevel="0" collapsed="false">
      <c r="K718" s="106"/>
      <c r="W718" s="106"/>
      <c r="X718" s="103"/>
      <c r="Y718" s="106"/>
      <c r="Z718" s="106"/>
      <c r="AA718" s="106"/>
      <c r="AB718" s="106"/>
      <c r="AC718" s="106"/>
      <c r="AD718" s="106"/>
      <c r="AE718" s="106"/>
      <c r="AF718" s="106"/>
      <c r="AG718" s="106"/>
      <c r="AH718" s="106"/>
      <c r="AI718" s="106"/>
      <c r="AJ718" s="106"/>
      <c r="AK718" s="106"/>
      <c r="AL718" s="106"/>
      <c r="AM718" s="106"/>
      <c r="AN718" s="106"/>
      <c r="AO718" s="106"/>
      <c r="AP718" s="106"/>
      <c r="AQ718" s="106"/>
      <c r="AR718" s="106"/>
      <c r="AS718" s="106"/>
      <c r="AT718" s="106"/>
      <c r="AU718" s="106"/>
      <c r="AV718" s="106"/>
      <c r="AW718" s="106"/>
      <c r="AX718" s="106"/>
      <c r="AY718" s="106"/>
      <c r="AZ718" s="106"/>
      <c r="BA718" s="106"/>
    </row>
    <row r="719" customFormat="false" ht="12.8" hidden="false" customHeight="false" outlineLevel="0" collapsed="false">
      <c r="K719" s="106"/>
      <c r="W719" s="106"/>
      <c r="X719" s="103"/>
      <c r="Y719" s="106"/>
      <c r="Z719" s="106"/>
      <c r="AA719" s="106"/>
      <c r="AB719" s="106"/>
      <c r="AC719" s="106"/>
      <c r="AD719" s="106"/>
      <c r="AE719" s="106"/>
      <c r="AF719" s="106"/>
      <c r="AG719" s="106"/>
      <c r="AH719" s="106"/>
      <c r="AI719" s="106"/>
      <c r="AJ719" s="106"/>
      <c r="AK719" s="106"/>
      <c r="AL719" s="106"/>
      <c r="AM719" s="106"/>
      <c r="AN719" s="106"/>
      <c r="AO719" s="106"/>
      <c r="AP719" s="106"/>
      <c r="AQ719" s="106"/>
      <c r="AR719" s="106"/>
      <c r="AS719" s="106"/>
      <c r="AT719" s="106"/>
      <c r="AU719" s="106"/>
      <c r="AV719" s="106"/>
      <c r="AW719" s="106"/>
      <c r="AX719" s="106"/>
      <c r="AY719" s="106"/>
      <c r="AZ719" s="106"/>
      <c r="BA719" s="106"/>
    </row>
    <row r="720" customFormat="false" ht="12.8" hidden="false" customHeight="false" outlineLevel="0" collapsed="false">
      <c r="K720" s="106"/>
      <c r="W720" s="106"/>
      <c r="X720" s="103"/>
      <c r="Y720" s="106"/>
      <c r="Z720" s="106"/>
      <c r="AA720" s="106"/>
      <c r="AB720" s="106"/>
      <c r="AC720" s="106"/>
      <c r="AD720" s="106"/>
      <c r="AE720" s="106"/>
      <c r="AF720" s="106"/>
      <c r="AG720" s="106"/>
      <c r="AH720" s="106"/>
      <c r="AI720" s="106"/>
      <c r="AJ720" s="106"/>
      <c r="AK720" s="106"/>
      <c r="AL720" s="106"/>
      <c r="AM720" s="106"/>
      <c r="AN720" s="106"/>
      <c r="AO720" s="106"/>
      <c r="AP720" s="106"/>
      <c r="AQ720" s="106"/>
      <c r="AR720" s="106"/>
      <c r="AS720" s="106"/>
      <c r="AT720" s="106"/>
      <c r="AU720" s="106"/>
      <c r="AV720" s="106"/>
      <c r="AW720" s="106"/>
      <c r="AX720" s="106"/>
      <c r="AY720" s="106"/>
      <c r="AZ720" s="106"/>
      <c r="BA720" s="106"/>
    </row>
    <row r="721" customFormat="false" ht="12.8" hidden="false" customHeight="false" outlineLevel="0" collapsed="false">
      <c r="K721" s="106"/>
      <c r="W721" s="106"/>
      <c r="X721" s="103"/>
      <c r="Y721" s="106"/>
      <c r="Z721" s="106"/>
      <c r="AA721" s="106"/>
      <c r="AB721" s="106"/>
      <c r="AC721" s="106"/>
      <c r="AD721" s="106"/>
      <c r="AE721" s="106"/>
      <c r="AF721" s="106"/>
      <c r="AG721" s="106"/>
      <c r="AH721" s="106"/>
      <c r="AI721" s="106"/>
      <c r="AJ721" s="106"/>
      <c r="AK721" s="106"/>
      <c r="AL721" s="106"/>
      <c r="AM721" s="106"/>
      <c r="AN721" s="106"/>
      <c r="AO721" s="106"/>
      <c r="AP721" s="106"/>
      <c r="AQ721" s="106"/>
      <c r="AR721" s="106"/>
      <c r="AS721" s="106"/>
      <c r="AT721" s="106"/>
      <c r="AU721" s="106"/>
      <c r="AV721" s="106"/>
      <c r="AW721" s="106"/>
      <c r="AX721" s="106"/>
      <c r="AY721" s="106"/>
      <c r="AZ721" s="106"/>
      <c r="BA721" s="106"/>
    </row>
    <row r="722" customFormat="false" ht="12.8" hidden="false" customHeight="false" outlineLevel="0" collapsed="false">
      <c r="K722" s="106"/>
      <c r="W722" s="106"/>
      <c r="X722" s="103"/>
      <c r="Y722" s="106"/>
      <c r="Z722" s="106"/>
      <c r="AA722" s="106"/>
      <c r="AB722" s="106"/>
      <c r="AC722" s="106"/>
      <c r="AD722" s="106"/>
      <c r="AE722" s="106"/>
      <c r="AF722" s="106"/>
      <c r="AG722" s="106"/>
      <c r="AH722" s="106"/>
      <c r="AI722" s="106"/>
      <c r="AJ722" s="106"/>
      <c r="AK722" s="106"/>
      <c r="AL722" s="106"/>
      <c r="AM722" s="106"/>
      <c r="AN722" s="106"/>
      <c r="AO722" s="106"/>
      <c r="AP722" s="106"/>
      <c r="AQ722" s="106"/>
      <c r="AR722" s="106"/>
      <c r="AS722" s="106"/>
      <c r="AT722" s="106"/>
      <c r="AU722" s="106"/>
      <c r="AV722" s="106"/>
      <c r="AW722" s="106"/>
      <c r="AX722" s="106"/>
      <c r="AY722" s="106"/>
      <c r="AZ722" s="106"/>
      <c r="BA722" s="106"/>
    </row>
    <row r="723" customFormat="false" ht="12.8" hidden="false" customHeight="false" outlineLevel="0" collapsed="false">
      <c r="K723" s="106"/>
      <c r="W723" s="106"/>
      <c r="X723" s="103"/>
      <c r="Y723" s="106"/>
      <c r="Z723" s="106"/>
      <c r="AA723" s="106"/>
      <c r="AB723" s="106"/>
      <c r="AC723" s="106"/>
      <c r="AD723" s="106"/>
      <c r="AE723" s="106"/>
      <c r="AF723" s="106"/>
      <c r="AG723" s="106"/>
      <c r="AH723" s="106"/>
      <c r="AI723" s="106"/>
      <c r="AJ723" s="106"/>
      <c r="AK723" s="106"/>
      <c r="AL723" s="106"/>
      <c r="AM723" s="106"/>
      <c r="AN723" s="106"/>
      <c r="AO723" s="106"/>
      <c r="AP723" s="106"/>
      <c r="AQ723" s="106"/>
      <c r="AR723" s="106"/>
      <c r="AS723" s="106"/>
      <c r="AT723" s="106"/>
      <c r="AU723" s="106"/>
      <c r="AV723" s="106"/>
      <c r="AW723" s="106"/>
      <c r="AX723" s="106"/>
      <c r="AY723" s="106"/>
      <c r="AZ723" s="106"/>
      <c r="BA723" s="106"/>
    </row>
    <row r="724" customFormat="false" ht="12.8" hidden="false" customHeight="false" outlineLevel="0" collapsed="false">
      <c r="K724" s="106"/>
      <c r="W724" s="106"/>
      <c r="X724" s="103"/>
      <c r="Y724" s="106"/>
      <c r="Z724" s="106"/>
      <c r="AA724" s="106"/>
      <c r="AB724" s="106"/>
      <c r="AC724" s="106"/>
      <c r="AD724" s="106"/>
      <c r="AE724" s="106"/>
      <c r="AF724" s="106"/>
      <c r="AG724" s="106"/>
      <c r="AH724" s="106"/>
      <c r="AI724" s="106"/>
      <c r="AJ724" s="106"/>
      <c r="AK724" s="106"/>
      <c r="AL724" s="106"/>
      <c r="AM724" s="106"/>
      <c r="AN724" s="106"/>
      <c r="AO724" s="106"/>
      <c r="AP724" s="106"/>
      <c r="AQ724" s="106"/>
      <c r="AR724" s="106"/>
      <c r="AS724" s="106"/>
      <c r="AT724" s="106"/>
      <c r="AU724" s="106"/>
      <c r="AV724" s="106"/>
      <c r="AW724" s="106"/>
      <c r="AX724" s="106"/>
      <c r="AY724" s="106"/>
      <c r="AZ724" s="106"/>
      <c r="BA724" s="106"/>
    </row>
    <row r="725" customFormat="false" ht="12.8" hidden="false" customHeight="false" outlineLevel="0" collapsed="false">
      <c r="K725" s="106"/>
      <c r="W725" s="106"/>
      <c r="X725" s="103"/>
      <c r="Y725" s="106"/>
      <c r="Z725" s="106"/>
      <c r="AA725" s="106"/>
      <c r="AB725" s="106"/>
      <c r="AC725" s="106"/>
      <c r="AD725" s="106"/>
      <c r="AE725" s="106"/>
      <c r="AF725" s="106"/>
      <c r="AG725" s="106"/>
      <c r="AH725" s="106"/>
      <c r="AI725" s="106"/>
      <c r="AJ725" s="106"/>
      <c r="AK725" s="106"/>
      <c r="AL725" s="106"/>
      <c r="AM725" s="106"/>
      <c r="AN725" s="106"/>
      <c r="AO725" s="106"/>
      <c r="AP725" s="106"/>
      <c r="AQ725" s="106"/>
      <c r="AR725" s="106"/>
      <c r="AS725" s="106"/>
      <c r="AT725" s="106"/>
      <c r="AU725" s="106"/>
      <c r="AV725" s="106"/>
      <c r="AW725" s="106"/>
      <c r="AX725" s="106"/>
      <c r="AY725" s="106"/>
      <c r="AZ725" s="106"/>
      <c r="BA725" s="106"/>
    </row>
    <row r="726" customFormat="false" ht="12.8" hidden="false" customHeight="false" outlineLevel="0" collapsed="false">
      <c r="K726" s="106"/>
      <c r="W726" s="106"/>
      <c r="X726" s="103"/>
      <c r="Y726" s="106"/>
      <c r="Z726" s="106"/>
      <c r="AA726" s="106"/>
      <c r="AB726" s="106"/>
      <c r="AC726" s="106"/>
      <c r="AD726" s="106"/>
      <c r="AE726" s="106"/>
      <c r="AF726" s="106"/>
      <c r="AG726" s="106"/>
      <c r="AH726" s="106"/>
      <c r="AI726" s="106"/>
      <c r="AJ726" s="106"/>
      <c r="AK726" s="106"/>
      <c r="AL726" s="106"/>
      <c r="AM726" s="106"/>
      <c r="AN726" s="106"/>
      <c r="AO726" s="106"/>
      <c r="AP726" s="106"/>
      <c r="AQ726" s="106"/>
      <c r="AR726" s="106"/>
      <c r="AS726" s="106"/>
      <c r="AT726" s="106"/>
      <c r="AU726" s="106"/>
      <c r="AV726" s="106"/>
      <c r="AW726" s="106"/>
      <c r="AX726" s="106"/>
      <c r="AY726" s="106"/>
      <c r="AZ726" s="106"/>
      <c r="BA726" s="106"/>
    </row>
    <row r="727" customFormat="false" ht="12.8" hidden="false" customHeight="false" outlineLevel="0" collapsed="false">
      <c r="K727" s="106"/>
      <c r="W727" s="106"/>
      <c r="X727" s="103"/>
      <c r="Y727" s="106"/>
      <c r="Z727" s="106"/>
      <c r="AA727" s="106"/>
      <c r="AB727" s="106"/>
      <c r="AC727" s="106"/>
      <c r="AD727" s="106"/>
      <c r="AE727" s="106"/>
      <c r="AF727" s="106"/>
      <c r="AG727" s="106"/>
      <c r="AH727" s="106"/>
      <c r="AI727" s="106"/>
      <c r="AJ727" s="106"/>
      <c r="AK727" s="106"/>
      <c r="AL727" s="106"/>
      <c r="AM727" s="106"/>
      <c r="AN727" s="106"/>
      <c r="AO727" s="106"/>
      <c r="AP727" s="106"/>
      <c r="AQ727" s="106"/>
      <c r="AR727" s="106"/>
      <c r="AS727" s="106"/>
      <c r="AT727" s="106"/>
      <c r="AU727" s="106"/>
      <c r="AV727" s="106"/>
      <c r="AW727" s="106"/>
      <c r="AX727" s="106"/>
      <c r="AY727" s="106"/>
      <c r="AZ727" s="106"/>
      <c r="BA727" s="106"/>
    </row>
    <row r="728" customFormat="false" ht="12.8" hidden="false" customHeight="false" outlineLevel="0" collapsed="false">
      <c r="K728" s="106"/>
      <c r="W728" s="106"/>
      <c r="X728" s="103"/>
      <c r="Y728" s="106"/>
      <c r="Z728" s="106"/>
      <c r="AA728" s="106"/>
      <c r="AB728" s="106"/>
      <c r="AC728" s="106"/>
      <c r="AD728" s="106"/>
      <c r="AE728" s="106"/>
      <c r="AF728" s="106"/>
      <c r="AG728" s="106"/>
      <c r="AH728" s="106"/>
      <c r="AI728" s="106"/>
      <c r="AJ728" s="106"/>
      <c r="AK728" s="106"/>
      <c r="AL728" s="106"/>
      <c r="AM728" s="106"/>
      <c r="AN728" s="106"/>
      <c r="AO728" s="106"/>
      <c r="AP728" s="106"/>
      <c r="AQ728" s="106"/>
      <c r="AR728" s="106"/>
      <c r="AS728" s="106"/>
      <c r="AT728" s="106"/>
      <c r="AU728" s="106"/>
      <c r="AV728" s="106"/>
      <c r="AW728" s="106"/>
      <c r="AX728" s="106"/>
      <c r="AY728" s="106"/>
      <c r="AZ728" s="106"/>
      <c r="BA728" s="106"/>
    </row>
    <row r="729" customFormat="false" ht="12.8" hidden="false" customHeight="false" outlineLevel="0" collapsed="false">
      <c r="K729" s="106"/>
      <c r="W729" s="106"/>
      <c r="X729" s="103"/>
      <c r="Y729" s="106"/>
      <c r="Z729" s="106"/>
      <c r="AA729" s="106"/>
      <c r="AB729" s="106"/>
      <c r="AC729" s="106"/>
      <c r="AD729" s="106"/>
      <c r="AE729" s="106"/>
      <c r="AF729" s="106"/>
      <c r="AG729" s="106"/>
      <c r="AH729" s="106"/>
      <c r="AI729" s="106"/>
      <c r="AJ729" s="106"/>
      <c r="AK729" s="106"/>
      <c r="AL729" s="106"/>
      <c r="AM729" s="106"/>
      <c r="AN729" s="106"/>
      <c r="AO729" s="106"/>
      <c r="AP729" s="106"/>
      <c r="AQ729" s="106"/>
      <c r="AR729" s="106"/>
      <c r="AS729" s="106"/>
      <c r="AT729" s="106"/>
      <c r="AU729" s="106"/>
      <c r="AV729" s="106"/>
      <c r="AW729" s="106"/>
      <c r="AX729" s="106"/>
      <c r="AY729" s="106"/>
      <c r="AZ729" s="106"/>
      <c r="BA729" s="106"/>
    </row>
    <row r="730" customFormat="false" ht="12.8" hidden="false" customHeight="false" outlineLevel="0" collapsed="false">
      <c r="K730" s="106"/>
      <c r="W730" s="106"/>
      <c r="X730" s="103"/>
      <c r="Y730" s="106"/>
      <c r="Z730" s="106"/>
      <c r="AA730" s="106"/>
      <c r="AB730" s="106"/>
      <c r="AC730" s="106"/>
      <c r="AD730" s="106"/>
      <c r="AE730" s="106"/>
      <c r="AF730" s="106"/>
      <c r="AG730" s="106"/>
      <c r="AH730" s="106"/>
      <c r="AI730" s="106"/>
      <c r="AJ730" s="106"/>
      <c r="AK730" s="106"/>
      <c r="AL730" s="106"/>
      <c r="AM730" s="106"/>
      <c r="AN730" s="106"/>
      <c r="AO730" s="106"/>
      <c r="AP730" s="106"/>
      <c r="AQ730" s="106"/>
      <c r="AR730" s="106"/>
      <c r="AS730" s="106"/>
      <c r="AT730" s="106"/>
      <c r="AU730" s="106"/>
      <c r="AV730" s="106"/>
      <c r="AW730" s="106"/>
      <c r="AX730" s="106"/>
      <c r="AY730" s="106"/>
      <c r="AZ730" s="106"/>
      <c r="BA730" s="106"/>
    </row>
    <row r="731" customFormat="false" ht="12.8" hidden="false" customHeight="false" outlineLevel="0" collapsed="false">
      <c r="K731" s="106"/>
      <c r="W731" s="106"/>
      <c r="X731" s="103"/>
      <c r="Y731" s="106"/>
      <c r="Z731" s="106"/>
      <c r="AA731" s="106"/>
      <c r="AB731" s="106"/>
      <c r="AC731" s="106"/>
      <c r="AD731" s="106"/>
      <c r="AE731" s="106"/>
      <c r="AF731" s="106"/>
      <c r="AG731" s="106"/>
      <c r="AH731" s="106"/>
      <c r="AI731" s="106"/>
      <c r="AJ731" s="106"/>
      <c r="AK731" s="106"/>
      <c r="AL731" s="106"/>
      <c r="AM731" s="106"/>
      <c r="AN731" s="106"/>
      <c r="AO731" s="106"/>
      <c r="AP731" s="106"/>
      <c r="AQ731" s="106"/>
      <c r="AR731" s="106"/>
      <c r="AS731" s="106"/>
      <c r="AT731" s="106"/>
      <c r="AU731" s="106"/>
      <c r="AV731" s="106"/>
      <c r="AW731" s="106"/>
      <c r="AX731" s="106"/>
      <c r="AY731" s="106"/>
      <c r="AZ731" s="106"/>
      <c r="BA731" s="106"/>
    </row>
    <row r="732" customFormat="false" ht="12.8" hidden="false" customHeight="false" outlineLevel="0" collapsed="false">
      <c r="K732" s="106"/>
      <c r="W732" s="106"/>
      <c r="X732" s="103"/>
      <c r="Y732" s="106"/>
      <c r="Z732" s="106"/>
      <c r="AA732" s="106"/>
      <c r="AB732" s="106"/>
      <c r="AC732" s="106"/>
      <c r="AD732" s="106"/>
      <c r="AE732" s="106"/>
      <c r="AF732" s="106"/>
      <c r="AG732" s="106"/>
      <c r="AH732" s="106"/>
      <c r="AI732" s="106"/>
      <c r="AJ732" s="106"/>
      <c r="AK732" s="106"/>
      <c r="AL732" s="106"/>
      <c r="AM732" s="106"/>
      <c r="AN732" s="106"/>
      <c r="AO732" s="106"/>
      <c r="AP732" s="106"/>
      <c r="AQ732" s="106"/>
      <c r="AR732" s="106"/>
      <c r="AS732" s="106"/>
      <c r="AT732" s="106"/>
      <c r="AU732" s="106"/>
      <c r="AV732" s="106"/>
      <c r="AW732" s="106"/>
      <c r="AX732" s="106"/>
      <c r="AY732" s="106"/>
      <c r="AZ732" s="106"/>
      <c r="BA732" s="106"/>
    </row>
    <row r="733" customFormat="false" ht="12.8" hidden="false" customHeight="false" outlineLevel="0" collapsed="false">
      <c r="K733" s="106"/>
      <c r="W733" s="106"/>
      <c r="X733" s="103"/>
      <c r="Y733" s="106"/>
      <c r="Z733" s="106"/>
      <c r="AA733" s="106"/>
      <c r="AB733" s="106"/>
      <c r="AC733" s="106"/>
      <c r="AD733" s="106"/>
      <c r="AE733" s="106"/>
      <c r="AF733" s="106"/>
      <c r="AG733" s="106"/>
      <c r="AH733" s="106"/>
      <c r="AI733" s="106"/>
      <c r="AJ733" s="106"/>
      <c r="AK733" s="106"/>
      <c r="AL733" s="106"/>
      <c r="AM733" s="106"/>
      <c r="AN733" s="106"/>
      <c r="AO733" s="106"/>
      <c r="AP733" s="106"/>
      <c r="AQ733" s="106"/>
      <c r="AR733" s="106"/>
      <c r="AS733" s="106"/>
      <c r="AT733" s="106"/>
      <c r="AU733" s="106"/>
      <c r="AV733" s="106"/>
      <c r="AW733" s="106"/>
      <c r="AX733" s="106"/>
      <c r="AY733" s="106"/>
      <c r="AZ733" s="106"/>
      <c r="BA733" s="106"/>
    </row>
    <row r="734" customFormat="false" ht="12.8" hidden="false" customHeight="false" outlineLevel="0" collapsed="false">
      <c r="K734" s="106"/>
      <c r="W734" s="106"/>
      <c r="X734" s="103"/>
      <c r="Y734" s="106"/>
      <c r="Z734" s="106"/>
      <c r="AA734" s="106"/>
      <c r="AB734" s="106"/>
      <c r="AC734" s="106"/>
      <c r="AD734" s="106"/>
      <c r="AE734" s="106"/>
      <c r="AF734" s="106"/>
      <c r="AG734" s="106"/>
      <c r="AH734" s="106"/>
      <c r="AI734" s="106"/>
      <c r="AJ734" s="106"/>
      <c r="AK734" s="106"/>
      <c r="AL734" s="106"/>
      <c r="AM734" s="106"/>
      <c r="AN734" s="106"/>
      <c r="AO734" s="106"/>
      <c r="AP734" s="106"/>
      <c r="AQ734" s="106"/>
      <c r="AR734" s="106"/>
      <c r="AS734" s="106"/>
      <c r="AT734" s="106"/>
      <c r="AU734" s="106"/>
      <c r="AV734" s="106"/>
      <c r="AW734" s="106"/>
      <c r="AX734" s="106"/>
      <c r="AY734" s="106"/>
      <c r="AZ734" s="106"/>
      <c r="BA734" s="106"/>
    </row>
    <row r="735" customFormat="false" ht="12.8" hidden="false" customHeight="false" outlineLevel="0" collapsed="false">
      <c r="K735" s="106"/>
      <c r="W735" s="106"/>
      <c r="X735" s="103"/>
      <c r="Y735" s="106"/>
      <c r="Z735" s="106"/>
      <c r="AA735" s="106"/>
      <c r="AB735" s="106"/>
      <c r="AC735" s="106"/>
      <c r="AD735" s="106"/>
      <c r="AE735" s="106"/>
      <c r="AF735" s="106"/>
      <c r="AG735" s="106"/>
      <c r="AH735" s="106"/>
      <c r="AI735" s="106"/>
      <c r="AJ735" s="106"/>
      <c r="AK735" s="106"/>
      <c r="AL735" s="106"/>
      <c r="AM735" s="106"/>
      <c r="AN735" s="106"/>
      <c r="AO735" s="106"/>
      <c r="AP735" s="106"/>
      <c r="AQ735" s="106"/>
      <c r="AR735" s="106"/>
      <c r="AS735" s="106"/>
      <c r="AT735" s="106"/>
      <c r="AU735" s="106"/>
      <c r="AV735" s="106"/>
      <c r="AW735" s="106"/>
      <c r="AX735" s="106"/>
      <c r="AY735" s="106"/>
      <c r="AZ735" s="106"/>
      <c r="BA735" s="106"/>
    </row>
    <row r="736" customFormat="false" ht="12.8" hidden="false" customHeight="false" outlineLevel="0" collapsed="false">
      <c r="K736" s="106"/>
      <c r="W736" s="106"/>
      <c r="X736" s="103"/>
      <c r="Y736" s="106"/>
      <c r="Z736" s="106"/>
      <c r="AA736" s="106"/>
      <c r="AB736" s="106"/>
      <c r="AC736" s="106"/>
      <c r="AD736" s="106"/>
      <c r="AE736" s="106"/>
      <c r="AF736" s="106"/>
      <c r="AG736" s="106"/>
      <c r="AH736" s="106"/>
      <c r="AI736" s="106"/>
      <c r="AJ736" s="106"/>
      <c r="AK736" s="106"/>
      <c r="AL736" s="106"/>
      <c r="AM736" s="106"/>
      <c r="AN736" s="106"/>
      <c r="AO736" s="106"/>
      <c r="AP736" s="106"/>
      <c r="AQ736" s="106"/>
      <c r="AR736" s="106"/>
      <c r="AS736" s="106"/>
      <c r="AT736" s="106"/>
      <c r="AU736" s="106"/>
      <c r="AV736" s="106"/>
      <c r="AW736" s="106"/>
      <c r="AX736" s="106"/>
      <c r="AY736" s="106"/>
      <c r="AZ736" s="106"/>
      <c r="BA736" s="106"/>
    </row>
    <row r="737" customFormat="false" ht="12.8" hidden="false" customHeight="false" outlineLevel="0" collapsed="false">
      <c r="K737" s="106"/>
      <c r="W737" s="106"/>
      <c r="X737" s="103"/>
      <c r="Y737" s="106"/>
      <c r="Z737" s="106"/>
      <c r="AA737" s="106"/>
      <c r="AB737" s="106"/>
      <c r="AC737" s="106"/>
      <c r="AD737" s="106"/>
      <c r="AE737" s="106"/>
      <c r="AF737" s="106"/>
      <c r="AG737" s="106"/>
      <c r="AH737" s="106"/>
      <c r="AI737" s="106"/>
      <c r="AJ737" s="106"/>
      <c r="AK737" s="106"/>
      <c r="AL737" s="106"/>
      <c r="AM737" s="106"/>
      <c r="AN737" s="106"/>
      <c r="AO737" s="106"/>
      <c r="AP737" s="106"/>
      <c r="AQ737" s="106"/>
      <c r="AR737" s="106"/>
      <c r="AS737" s="106"/>
      <c r="AT737" s="106"/>
      <c r="AU737" s="106"/>
      <c r="AV737" s="106"/>
      <c r="AW737" s="106"/>
      <c r="AX737" s="106"/>
      <c r="AY737" s="106"/>
      <c r="AZ737" s="106"/>
      <c r="BA737" s="106"/>
    </row>
    <row r="738" customFormat="false" ht="12.8" hidden="false" customHeight="false" outlineLevel="0" collapsed="false">
      <c r="K738" s="106"/>
      <c r="W738" s="106"/>
      <c r="X738" s="103"/>
      <c r="Y738" s="106"/>
      <c r="Z738" s="106"/>
      <c r="AA738" s="106"/>
      <c r="AB738" s="106"/>
      <c r="AC738" s="106"/>
      <c r="AD738" s="106"/>
      <c r="AE738" s="106"/>
      <c r="AF738" s="106"/>
      <c r="AG738" s="106"/>
      <c r="AH738" s="106"/>
      <c r="AI738" s="106"/>
      <c r="AJ738" s="106"/>
      <c r="AK738" s="106"/>
      <c r="AL738" s="106"/>
      <c r="AM738" s="106"/>
      <c r="AN738" s="106"/>
      <c r="AO738" s="106"/>
      <c r="AP738" s="106"/>
      <c r="AQ738" s="106"/>
      <c r="AR738" s="106"/>
      <c r="AS738" s="106"/>
      <c r="AT738" s="106"/>
      <c r="AU738" s="106"/>
      <c r="AV738" s="106"/>
      <c r="AW738" s="106"/>
      <c r="AX738" s="106"/>
      <c r="AY738" s="106"/>
      <c r="AZ738" s="106"/>
      <c r="BA738" s="106"/>
    </row>
    <row r="739" customFormat="false" ht="12.8" hidden="false" customHeight="false" outlineLevel="0" collapsed="false">
      <c r="K739" s="106"/>
      <c r="W739" s="106"/>
      <c r="X739" s="103"/>
      <c r="Y739" s="106"/>
      <c r="Z739" s="106"/>
      <c r="AA739" s="106"/>
      <c r="AB739" s="106"/>
      <c r="AC739" s="106"/>
      <c r="AD739" s="106"/>
      <c r="AE739" s="106"/>
      <c r="AF739" s="106"/>
      <c r="AG739" s="106"/>
      <c r="AH739" s="106"/>
      <c r="AI739" s="106"/>
      <c r="AJ739" s="106"/>
      <c r="AK739" s="106"/>
      <c r="AL739" s="106"/>
      <c r="AM739" s="106"/>
      <c r="AN739" s="106"/>
      <c r="AO739" s="106"/>
      <c r="AP739" s="106"/>
      <c r="AQ739" s="106"/>
      <c r="AR739" s="106"/>
      <c r="AS739" s="106"/>
      <c r="AT739" s="106"/>
      <c r="AU739" s="106"/>
      <c r="AV739" s="106"/>
      <c r="AW739" s="106"/>
      <c r="AX739" s="106"/>
      <c r="AY739" s="106"/>
      <c r="AZ739" s="106"/>
      <c r="BA739" s="106"/>
    </row>
    <row r="740" customFormat="false" ht="12.8" hidden="false" customHeight="false" outlineLevel="0" collapsed="false">
      <c r="K740" s="106"/>
      <c r="W740" s="106"/>
      <c r="X740" s="103"/>
      <c r="Y740" s="106"/>
      <c r="Z740" s="106"/>
      <c r="AA740" s="106"/>
      <c r="AB740" s="106"/>
      <c r="AC740" s="106"/>
      <c r="AD740" s="106"/>
      <c r="AE740" s="106"/>
      <c r="AF740" s="106"/>
      <c r="AG740" s="106"/>
      <c r="AH740" s="106"/>
      <c r="AI740" s="106"/>
      <c r="AJ740" s="106"/>
      <c r="AK740" s="106"/>
      <c r="AL740" s="106"/>
      <c r="AM740" s="106"/>
      <c r="AN740" s="106"/>
      <c r="AO740" s="106"/>
      <c r="AP740" s="106"/>
      <c r="AQ740" s="106"/>
      <c r="AR740" s="106"/>
      <c r="AS740" s="106"/>
      <c r="AT740" s="106"/>
      <c r="AU740" s="106"/>
      <c r="AV740" s="106"/>
      <c r="AW740" s="106"/>
      <c r="AX740" s="106"/>
      <c r="AY740" s="106"/>
      <c r="AZ740" s="106"/>
      <c r="BA740" s="106"/>
    </row>
    <row r="741" customFormat="false" ht="12.8" hidden="false" customHeight="false" outlineLevel="0" collapsed="false">
      <c r="K741" s="106"/>
      <c r="W741" s="106"/>
      <c r="X741" s="103"/>
      <c r="Y741" s="106"/>
      <c r="Z741" s="106"/>
      <c r="AA741" s="106"/>
      <c r="AB741" s="106"/>
      <c r="AC741" s="106"/>
      <c r="AD741" s="106"/>
      <c r="AE741" s="106"/>
      <c r="AF741" s="106"/>
      <c r="AG741" s="106"/>
      <c r="AH741" s="106"/>
      <c r="AI741" s="106"/>
      <c r="AJ741" s="106"/>
      <c r="AK741" s="106"/>
      <c r="AL741" s="106"/>
      <c r="AM741" s="106"/>
      <c r="AN741" s="106"/>
      <c r="AO741" s="106"/>
      <c r="AP741" s="106"/>
      <c r="AQ741" s="106"/>
      <c r="AR741" s="106"/>
      <c r="AS741" s="106"/>
      <c r="AT741" s="106"/>
      <c r="AU741" s="106"/>
      <c r="AV741" s="106"/>
      <c r="AW741" s="106"/>
      <c r="AX741" s="106"/>
      <c r="AY741" s="106"/>
      <c r="AZ741" s="106"/>
      <c r="BA741" s="106"/>
    </row>
    <row r="742" customFormat="false" ht="12.8" hidden="false" customHeight="false" outlineLevel="0" collapsed="false">
      <c r="K742" s="106"/>
      <c r="W742" s="106"/>
      <c r="X742" s="103"/>
      <c r="Y742" s="106"/>
      <c r="Z742" s="106"/>
      <c r="AA742" s="106"/>
      <c r="AB742" s="106"/>
      <c r="AC742" s="106"/>
      <c r="AD742" s="106"/>
      <c r="AE742" s="106"/>
      <c r="AF742" s="106"/>
      <c r="AG742" s="106"/>
      <c r="AH742" s="106"/>
      <c r="AI742" s="106"/>
      <c r="AJ742" s="106"/>
      <c r="AK742" s="106"/>
      <c r="AL742" s="106"/>
      <c r="AM742" s="106"/>
      <c r="AN742" s="106"/>
      <c r="AO742" s="106"/>
      <c r="AP742" s="106"/>
      <c r="AQ742" s="106"/>
      <c r="AR742" s="106"/>
      <c r="AS742" s="106"/>
      <c r="AT742" s="106"/>
      <c r="AU742" s="106"/>
      <c r="AV742" s="106"/>
      <c r="AW742" s="106"/>
      <c r="AX742" s="106"/>
      <c r="AY742" s="106"/>
      <c r="AZ742" s="106"/>
      <c r="BA742" s="106"/>
    </row>
    <row r="743" customFormat="false" ht="12.8" hidden="false" customHeight="false" outlineLevel="0" collapsed="false">
      <c r="K743" s="106"/>
      <c r="W743" s="106"/>
      <c r="X743" s="103"/>
      <c r="Y743" s="106"/>
      <c r="Z743" s="106"/>
      <c r="AA743" s="106"/>
      <c r="AB743" s="106"/>
      <c r="AC743" s="106"/>
      <c r="AD743" s="106"/>
      <c r="AE743" s="106"/>
      <c r="AF743" s="106"/>
      <c r="AG743" s="106"/>
      <c r="AH743" s="106"/>
      <c r="AI743" s="106"/>
      <c r="AJ743" s="106"/>
      <c r="AK743" s="106"/>
      <c r="AL743" s="106"/>
      <c r="AM743" s="106"/>
      <c r="AN743" s="106"/>
      <c r="AO743" s="106"/>
      <c r="AP743" s="106"/>
      <c r="AQ743" s="106"/>
      <c r="AR743" s="106"/>
      <c r="AS743" s="106"/>
      <c r="AT743" s="106"/>
      <c r="AU743" s="106"/>
      <c r="AV743" s="106"/>
      <c r="AW743" s="106"/>
      <c r="AX743" s="106"/>
      <c r="AY743" s="106"/>
      <c r="AZ743" s="106"/>
      <c r="BA743" s="106"/>
    </row>
    <row r="744" customFormat="false" ht="12.8" hidden="false" customHeight="false" outlineLevel="0" collapsed="false">
      <c r="K744" s="106"/>
      <c r="W744" s="106"/>
      <c r="X744" s="103"/>
      <c r="Y744" s="106"/>
      <c r="Z744" s="106"/>
      <c r="AA744" s="106"/>
      <c r="AB744" s="106"/>
      <c r="AC744" s="106"/>
      <c r="AD744" s="106"/>
      <c r="AE744" s="106"/>
      <c r="AF744" s="106"/>
      <c r="AG744" s="106"/>
      <c r="AH744" s="106"/>
      <c r="AI744" s="106"/>
      <c r="AJ744" s="106"/>
      <c r="AK744" s="106"/>
      <c r="AL744" s="106"/>
      <c r="AM744" s="106"/>
      <c r="AN744" s="106"/>
      <c r="AO744" s="106"/>
      <c r="AP744" s="106"/>
      <c r="AQ744" s="106"/>
      <c r="AR744" s="106"/>
      <c r="AS744" s="106"/>
      <c r="AT744" s="106"/>
      <c r="AU744" s="106"/>
      <c r="AV744" s="106"/>
      <c r="AW744" s="106"/>
      <c r="AX744" s="106"/>
      <c r="AY744" s="106"/>
      <c r="AZ744" s="106"/>
      <c r="BA744" s="106"/>
    </row>
    <row r="745" customFormat="false" ht="12.8" hidden="false" customHeight="false" outlineLevel="0" collapsed="false">
      <c r="K745" s="106"/>
      <c r="W745" s="106"/>
      <c r="X745" s="103"/>
      <c r="Y745" s="106"/>
      <c r="Z745" s="106"/>
      <c r="AA745" s="106"/>
      <c r="AB745" s="106"/>
      <c r="AC745" s="106"/>
      <c r="AD745" s="106"/>
      <c r="AE745" s="106"/>
      <c r="AF745" s="106"/>
      <c r="AG745" s="106"/>
      <c r="AH745" s="106"/>
      <c r="AI745" s="106"/>
      <c r="AJ745" s="106"/>
      <c r="AK745" s="106"/>
      <c r="AL745" s="106"/>
      <c r="AM745" s="106"/>
      <c r="AN745" s="106"/>
      <c r="AO745" s="106"/>
      <c r="AP745" s="106"/>
      <c r="AQ745" s="106"/>
      <c r="AR745" s="106"/>
      <c r="AS745" s="106"/>
      <c r="AT745" s="106"/>
      <c r="AU745" s="106"/>
      <c r="AV745" s="106"/>
      <c r="AW745" s="106"/>
      <c r="AX745" s="106"/>
      <c r="AY745" s="106"/>
      <c r="AZ745" s="106"/>
      <c r="BA745" s="106"/>
    </row>
    <row r="746" customFormat="false" ht="12.8" hidden="false" customHeight="false" outlineLevel="0" collapsed="false">
      <c r="K746" s="106"/>
      <c r="W746" s="106"/>
      <c r="X746" s="103"/>
      <c r="Y746" s="106"/>
      <c r="Z746" s="106"/>
      <c r="AA746" s="106"/>
      <c r="AB746" s="106"/>
      <c r="AC746" s="106"/>
      <c r="AD746" s="106"/>
      <c r="AE746" s="106"/>
      <c r="AF746" s="106"/>
      <c r="AG746" s="106"/>
      <c r="AH746" s="106"/>
      <c r="AI746" s="106"/>
      <c r="AJ746" s="106"/>
      <c r="AK746" s="106"/>
      <c r="AL746" s="106"/>
      <c r="AM746" s="106"/>
      <c r="AN746" s="106"/>
      <c r="AO746" s="106"/>
      <c r="AP746" s="106"/>
      <c r="AQ746" s="106"/>
      <c r="AR746" s="106"/>
      <c r="AS746" s="106"/>
      <c r="AT746" s="106"/>
      <c r="AU746" s="106"/>
      <c r="AV746" s="106"/>
      <c r="AW746" s="106"/>
      <c r="AX746" s="106"/>
      <c r="AY746" s="106"/>
      <c r="AZ746" s="106"/>
      <c r="BA746" s="106"/>
    </row>
    <row r="747" customFormat="false" ht="12.8" hidden="false" customHeight="false" outlineLevel="0" collapsed="false">
      <c r="K747" s="106"/>
      <c r="W747" s="106"/>
      <c r="X747" s="103"/>
      <c r="Y747" s="106"/>
      <c r="Z747" s="106"/>
      <c r="AA747" s="106"/>
      <c r="AB747" s="106"/>
      <c r="AC747" s="106"/>
      <c r="AD747" s="106"/>
      <c r="AE747" s="106"/>
      <c r="AF747" s="106"/>
      <c r="AG747" s="106"/>
      <c r="AH747" s="106"/>
      <c r="AI747" s="106"/>
      <c r="AJ747" s="106"/>
      <c r="AK747" s="106"/>
      <c r="AL747" s="106"/>
      <c r="AM747" s="106"/>
      <c r="AN747" s="106"/>
      <c r="AO747" s="106"/>
      <c r="AP747" s="106"/>
      <c r="AQ747" s="106"/>
      <c r="AR747" s="106"/>
      <c r="AS747" s="106"/>
      <c r="AT747" s="106"/>
      <c r="AU747" s="106"/>
      <c r="AV747" s="106"/>
      <c r="AW747" s="106"/>
      <c r="AX747" s="106"/>
      <c r="AY747" s="106"/>
      <c r="AZ747" s="106"/>
      <c r="BA747" s="106"/>
    </row>
    <row r="748" customFormat="false" ht="12.8" hidden="false" customHeight="false" outlineLevel="0" collapsed="false">
      <c r="K748" s="106"/>
      <c r="W748" s="106"/>
      <c r="X748" s="103"/>
      <c r="Y748" s="106"/>
      <c r="Z748" s="106"/>
      <c r="AA748" s="106"/>
      <c r="AB748" s="106"/>
      <c r="AC748" s="106"/>
      <c r="AD748" s="106"/>
      <c r="AE748" s="106"/>
      <c r="AF748" s="106"/>
      <c r="AG748" s="106"/>
      <c r="AH748" s="106"/>
      <c r="AI748" s="106"/>
      <c r="AJ748" s="106"/>
      <c r="AK748" s="106"/>
      <c r="AL748" s="106"/>
      <c r="AM748" s="106"/>
      <c r="AN748" s="106"/>
      <c r="AO748" s="106"/>
      <c r="AP748" s="106"/>
      <c r="AQ748" s="106"/>
      <c r="AR748" s="106"/>
      <c r="AS748" s="106"/>
      <c r="AT748" s="106"/>
      <c r="AU748" s="106"/>
      <c r="AV748" s="106"/>
      <c r="AW748" s="106"/>
      <c r="AX748" s="106"/>
      <c r="AY748" s="106"/>
      <c r="AZ748" s="106"/>
      <c r="BA748" s="106"/>
    </row>
    <row r="749" customFormat="false" ht="12.8" hidden="false" customHeight="false" outlineLevel="0" collapsed="false">
      <c r="K749" s="106"/>
      <c r="W749" s="106"/>
      <c r="X749" s="103"/>
      <c r="Y749" s="106"/>
      <c r="Z749" s="106"/>
      <c r="AA749" s="106"/>
      <c r="AB749" s="106"/>
      <c r="AC749" s="106"/>
      <c r="AD749" s="106"/>
      <c r="AE749" s="106"/>
      <c r="AF749" s="106"/>
      <c r="AG749" s="106"/>
      <c r="AH749" s="106"/>
      <c r="AI749" s="106"/>
      <c r="AJ749" s="106"/>
      <c r="AK749" s="106"/>
      <c r="AL749" s="106"/>
      <c r="AM749" s="106"/>
      <c r="AN749" s="106"/>
      <c r="AO749" s="106"/>
      <c r="AP749" s="106"/>
      <c r="AQ749" s="106"/>
      <c r="AR749" s="106"/>
      <c r="AS749" s="106"/>
      <c r="AT749" s="106"/>
      <c r="AU749" s="106"/>
      <c r="AV749" s="106"/>
      <c r="AW749" s="106"/>
      <c r="AX749" s="106"/>
      <c r="AY749" s="106"/>
      <c r="AZ749" s="106"/>
      <c r="BA749" s="106"/>
    </row>
    <row r="750" customFormat="false" ht="12.8" hidden="false" customHeight="false" outlineLevel="0" collapsed="false">
      <c r="K750" s="106"/>
      <c r="W750" s="106"/>
      <c r="X750" s="103"/>
      <c r="Y750" s="106"/>
      <c r="Z750" s="106"/>
      <c r="AA750" s="106"/>
      <c r="AB750" s="106"/>
      <c r="AC750" s="106"/>
      <c r="AD750" s="106"/>
      <c r="AE750" s="106"/>
      <c r="AF750" s="106"/>
      <c r="AG750" s="106"/>
      <c r="AH750" s="106"/>
      <c r="AI750" s="106"/>
      <c r="AJ750" s="106"/>
      <c r="AK750" s="106"/>
      <c r="AL750" s="106"/>
      <c r="AM750" s="106"/>
      <c r="AN750" s="106"/>
      <c r="AO750" s="106"/>
      <c r="AP750" s="106"/>
      <c r="AQ750" s="106"/>
      <c r="AR750" s="106"/>
      <c r="AS750" s="106"/>
      <c r="AT750" s="106"/>
      <c r="AU750" s="106"/>
      <c r="AV750" s="106"/>
      <c r="AW750" s="106"/>
      <c r="AX750" s="106"/>
      <c r="AY750" s="106"/>
      <c r="AZ750" s="106"/>
      <c r="BA750" s="106"/>
    </row>
    <row r="751" customFormat="false" ht="12.8" hidden="false" customHeight="false" outlineLevel="0" collapsed="false">
      <c r="K751" s="106"/>
      <c r="W751" s="106"/>
      <c r="X751" s="103"/>
      <c r="Y751" s="106"/>
      <c r="Z751" s="106"/>
      <c r="AA751" s="106"/>
      <c r="AB751" s="106"/>
      <c r="AC751" s="106"/>
      <c r="AD751" s="106"/>
      <c r="AE751" s="106"/>
      <c r="AF751" s="106"/>
      <c r="AG751" s="106"/>
      <c r="AH751" s="106"/>
      <c r="AI751" s="106"/>
      <c r="AJ751" s="106"/>
      <c r="AK751" s="106"/>
      <c r="AL751" s="106"/>
      <c r="AM751" s="106"/>
      <c r="AN751" s="106"/>
      <c r="AO751" s="106"/>
      <c r="AP751" s="106"/>
      <c r="AQ751" s="106"/>
      <c r="AR751" s="106"/>
      <c r="AS751" s="106"/>
      <c r="AT751" s="106"/>
      <c r="AU751" s="106"/>
      <c r="AV751" s="106"/>
      <c r="AW751" s="106"/>
      <c r="AX751" s="106"/>
      <c r="AY751" s="106"/>
      <c r="AZ751" s="106"/>
      <c r="BA751" s="106"/>
    </row>
    <row r="752" customFormat="false" ht="12.8" hidden="false" customHeight="false" outlineLevel="0" collapsed="false">
      <c r="K752" s="106"/>
      <c r="W752" s="106"/>
      <c r="X752" s="103"/>
      <c r="Y752" s="106"/>
      <c r="Z752" s="106"/>
      <c r="AA752" s="106"/>
      <c r="AB752" s="106"/>
      <c r="AC752" s="106"/>
      <c r="AD752" s="106"/>
      <c r="AE752" s="106"/>
      <c r="AF752" s="106"/>
      <c r="AG752" s="106"/>
      <c r="AH752" s="106"/>
      <c r="AI752" s="106"/>
      <c r="AJ752" s="106"/>
      <c r="AK752" s="106"/>
      <c r="AL752" s="106"/>
      <c r="AM752" s="106"/>
      <c r="AN752" s="106"/>
      <c r="AO752" s="106"/>
      <c r="AP752" s="106"/>
      <c r="AQ752" s="106"/>
      <c r="AR752" s="106"/>
      <c r="AS752" s="106"/>
      <c r="AT752" s="106"/>
      <c r="AU752" s="106"/>
      <c r="AV752" s="106"/>
      <c r="AW752" s="106"/>
      <c r="AX752" s="106"/>
      <c r="AY752" s="106"/>
      <c r="AZ752" s="106"/>
      <c r="BA752" s="106"/>
    </row>
    <row r="753" customFormat="false" ht="12.8" hidden="false" customHeight="false" outlineLevel="0" collapsed="false">
      <c r="K753" s="106"/>
      <c r="W753" s="106"/>
      <c r="X753" s="103"/>
      <c r="Y753" s="106"/>
      <c r="Z753" s="106"/>
      <c r="AA753" s="106"/>
      <c r="AB753" s="106"/>
      <c r="AC753" s="106"/>
      <c r="AD753" s="106"/>
      <c r="AE753" s="106"/>
      <c r="AF753" s="106"/>
      <c r="AG753" s="106"/>
      <c r="AH753" s="106"/>
      <c r="AI753" s="106"/>
      <c r="AJ753" s="106"/>
      <c r="AK753" s="106"/>
      <c r="AL753" s="106"/>
      <c r="AM753" s="106"/>
      <c r="AN753" s="106"/>
      <c r="AO753" s="106"/>
      <c r="AP753" s="106"/>
      <c r="AQ753" s="106"/>
      <c r="AR753" s="106"/>
      <c r="AS753" s="106"/>
      <c r="AT753" s="106"/>
      <c r="AU753" s="106"/>
      <c r="AV753" s="106"/>
      <c r="AW753" s="106"/>
      <c r="AX753" s="106"/>
      <c r="AY753" s="106"/>
      <c r="AZ753" s="106"/>
      <c r="BA753" s="106"/>
    </row>
    <row r="754" customFormat="false" ht="12.8" hidden="false" customHeight="false" outlineLevel="0" collapsed="false">
      <c r="K754" s="106"/>
      <c r="W754" s="106"/>
      <c r="X754" s="103"/>
      <c r="Y754" s="106"/>
      <c r="Z754" s="106"/>
      <c r="AA754" s="106"/>
      <c r="AB754" s="106"/>
      <c r="AC754" s="106"/>
      <c r="AD754" s="106"/>
      <c r="AE754" s="106"/>
      <c r="AF754" s="106"/>
      <c r="AG754" s="106"/>
      <c r="AH754" s="106"/>
      <c r="AI754" s="106"/>
      <c r="AJ754" s="106"/>
      <c r="AK754" s="106"/>
      <c r="AL754" s="106"/>
      <c r="AM754" s="106"/>
      <c r="AN754" s="106"/>
      <c r="AO754" s="106"/>
      <c r="AP754" s="106"/>
      <c r="AQ754" s="106"/>
      <c r="AR754" s="106"/>
      <c r="AS754" s="106"/>
      <c r="AT754" s="106"/>
      <c r="AU754" s="106"/>
      <c r="AV754" s="106"/>
      <c r="AW754" s="106"/>
      <c r="AX754" s="106"/>
      <c r="AY754" s="106"/>
      <c r="AZ754" s="106"/>
      <c r="BA754" s="106"/>
    </row>
    <row r="755" customFormat="false" ht="12.8" hidden="false" customHeight="false" outlineLevel="0" collapsed="false">
      <c r="K755" s="106"/>
      <c r="W755" s="106"/>
      <c r="X755" s="103"/>
      <c r="Y755" s="106"/>
      <c r="Z755" s="106"/>
      <c r="AA755" s="106"/>
      <c r="AB755" s="106"/>
      <c r="AC755" s="106"/>
      <c r="AD755" s="106"/>
      <c r="AE755" s="106"/>
      <c r="AF755" s="106"/>
      <c r="AG755" s="106"/>
      <c r="AH755" s="106"/>
      <c r="AI755" s="106"/>
      <c r="AJ755" s="106"/>
      <c r="AK755" s="106"/>
      <c r="AL755" s="106"/>
      <c r="AM755" s="106"/>
      <c r="AN755" s="106"/>
      <c r="AO755" s="106"/>
      <c r="AP755" s="106"/>
      <c r="AQ755" s="106"/>
      <c r="AR755" s="106"/>
      <c r="AS755" s="106"/>
      <c r="AT755" s="106"/>
      <c r="AU755" s="106"/>
      <c r="AV755" s="106"/>
      <c r="AW755" s="106"/>
      <c r="AX755" s="106"/>
      <c r="AY755" s="106"/>
      <c r="AZ755" s="106"/>
      <c r="BA755" s="106"/>
    </row>
    <row r="756" customFormat="false" ht="12.8" hidden="false" customHeight="false" outlineLevel="0" collapsed="false">
      <c r="K756" s="106"/>
      <c r="W756" s="106"/>
      <c r="X756" s="103"/>
      <c r="Y756" s="106"/>
      <c r="Z756" s="106"/>
      <c r="AA756" s="106"/>
      <c r="AB756" s="106"/>
      <c r="AC756" s="106"/>
      <c r="AD756" s="106"/>
      <c r="AE756" s="106"/>
      <c r="AF756" s="106"/>
      <c r="AG756" s="106"/>
      <c r="AH756" s="106"/>
      <c r="AI756" s="106"/>
      <c r="AJ756" s="106"/>
      <c r="AK756" s="106"/>
      <c r="AL756" s="106"/>
      <c r="AM756" s="106"/>
      <c r="AN756" s="106"/>
      <c r="AO756" s="106"/>
      <c r="AP756" s="106"/>
      <c r="AQ756" s="106"/>
      <c r="AR756" s="106"/>
      <c r="AS756" s="106"/>
      <c r="AT756" s="106"/>
      <c r="AU756" s="106"/>
      <c r="AV756" s="106"/>
      <c r="AW756" s="106"/>
      <c r="AX756" s="106"/>
      <c r="AY756" s="106"/>
      <c r="AZ756" s="106"/>
      <c r="BA756" s="106"/>
    </row>
    <row r="757" customFormat="false" ht="12.8" hidden="false" customHeight="false" outlineLevel="0" collapsed="false">
      <c r="K757" s="106"/>
      <c r="W757" s="106"/>
      <c r="X757" s="103"/>
      <c r="Y757" s="106"/>
      <c r="Z757" s="106"/>
      <c r="AA757" s="106"/>
      <c r="AB757" s="106"/>
      <c r="AC757" s="106"/>
      <c r="AD757" s="106"/>
      <c r="AE757" s="106"/>
      <c r="AF757" s="106"/>
      <c r="AG757" s="106"/>
      <c r="AH757" s="106"/>
      <c r="AI757" s="106"/>
      <c r="AJ757" s="106"/>
      <c r="AK757" s="106"/>
      <c r="AL757" s="106"/>
      <c r="AM757" s="106"/>
      <c r="AN757" s="106"/>
      <c r="AO757" s="106"/>
      <c r="AP757" s="106"/>
      <c r="AQ757" s="106"/>
      <c r="AR757" s="106"/>
      <c r="AS757" s="106"/>
      <c r="AT757" s="106"/>
      <c r="AU757" s="106"/>
      <c r="AV757" s="106"/>
      <c r="AW757" s="106"/>
      <c r="AX757" s="106"/>
      <c r="AY757" s="106"/>
      <c r="AZ757" s="106"/>
      <c r="BA757" s="106"/>
    </row>
    <row r="758" customFormat="false" ht="12.8" hidden="false" customHeight="false" outlineLevel="0" collapsed="false">
      <c r="K758" s="106"/>
      <c r="W758" s="106"/>
      <c r="X758" s="103"/>
      <c r="Y758" s="106"/>
      <c r="Z758" s="106"/>
      <c r="AA758" s="106"/>
      <c r="AB758" s="106"/>
      <c r="AC758" s="106"/>
      <c r="AD758" s="106"/>
      <c r="AE758" s="106"/>
      <c r="AF758" s="106"/>
      <c r="AG758" s="106"/>
      <c r="AH758" s="106"/>
      <c r="AI758" s="106"/>
      <c r="AJ758" s="106"/>
      <c r="AK758" s="106"/>
      <c r="AL758" s="106"/>
      <c r="AM758" s="106"/>
      <c r="AN758" s="106"/>
      <c r="AO758" s="106"/>
      <c r="AP758" s="106"/>
      <c r="AQ758" s="106"/>
      <c r="AR758" s="106"/>
      <c r="AS758" s="106"/>
      <c r="AT758" s="106"/>
      <c r="AU758" s="106"/>
      <c r="AV758" s="106"/>
      <c r="AW758" s="106"/>
      <c r="AX758" s="106"/>
      <c r="AY758" s="106"/>
      <c r="AZ758" s="106"/>
      <c r="BA758" s="106"/>
    </row>
    <row r="759" customFormat="false" ht="12.8" hidden="false" customHeight="false" outlineLevel="0" collapsed="false">
      <c r="K759" s="106"/>
      <c r="W759" s="106"/>
      <c r="X759" s="103"/>
      <c r="Y759" s="106"/>
      <c r="Z759" s="106"/>
      <c r="AA759" s="106"/>
      <c r="AB759" s="106"/>
      <c r="AC759" s="106"/>
      <c r="AD759" s="106"/>
      <c r="AE759" s="106"/>
      <c r="AF759" s="106"/>
      <c r="AG759" s="106"/>
      <c r="AH759" s="106"/>
      <c r="AI759" s="106"/>
      <c r="AJ759" s="106"/>
      <c r="AK759" s="106"/>
      <c r="AL759" s="106"/>
      <c r="AM759" s="106"/>
      <c r="AN759" s="106"/>
      <c r="AO759" s="106"/>
      <c r="AP759" s="106"/>
      <c r="AQ759" s="106"/>
      <c r="AR759" s="106"/>
      <c r="AS759" s="106"/>
      <c r="AT759" s="106"/>
      <c r="AU759" s="106"/>
      <c r="AV759" s="106"/>
      <c r="AW759" s="106"/>
      <c r="AX759" s="106"/>
      <c r="AY759" s="106"/>
      <c r="AZ759" s="106"/>
      <c r="BA759" s="106"/>
    </row>
    <row r="760" customFormat="false" ht="12.8" hidden="false" customHeight="false" outlineLevel="0" collapsed="false">
      <c r="K760" s="106"/>
      <c r="W760" s="106"/>
      <c r="X760" s="103"/>
      <c r="Y760" s="106"/>
      <c r="Z760" s="106"/>
      <c r="AA760" s="106"/>
      <c r="AB760" s="106"/>
      <c r="AC760" s="106"/>
      <c r="AD760" s="106"/>
      <c r="AE760" s="106"/>
      <c r="AF760" s="106"/>
      <c r="AG760" s="106"/>
      <c r="AH760" s="106"/>
      <c r="AI760" s="106"/>
      <c r="AJ760" s="106"/>
      <c r="AK760" s="106"/>
      <c r="AL760" s="106"/>
      <c r="AM760" s="106"/>
      <c r="AN760" s="106"/>
      <c r="AO760" s="106"/>
      <c r="AP760" s="106"/>
      <c r="AQ760" s="106"/>
      <c r="AR760" s="106"/>
      <c r="AS760" s="106"/>
      <c r="AT760" s="106"/>
      <c r="AU760" s="106"/>
      <c r="AV760" s="106"/>
      <c r="AW760" s="106"/>
      <c r="AX760" s="106"/>
      <c r="AY760" s="106"/>
      <c r="AZ760" s="106"/>
      <c r="BA760" s="106"/>
    </row>
    <row r="761" customFormat="false" ht="12.8" hidden="false" customHeight="false" outlineLevel="0" collapsed="false">
      <c r="K761" s="106"/>
      <c r="W761" s="106"/>
      <c r="X761" s="103"/>
      <c r="Y761" s="106"/>
      <c r="Z761" s="106"/>
      <c r="AA761" s="106"/>
      <c r="AB761" s="106"/>
      <c r="AC761" s="106"/>
      <c r="AD761" s="106"/>
      <c r="AE761" s="106"/>
      <c r="AF761" s="106"/>
      <c r="AG761" s="106"/>
      <c r="AH761" s="106"/>
      <c r="AI761" s="106"/>
      <c r="AJ761" s="106"/>
      <c r="AK761" s="106"/>
      <c r="AL761" s="106"/>
      <c r="AM761" s="106"/>
      <c r="AN761" s="106"/>
      <c r="AO761" s="106"/>
      <c r="AP761" s="106"/>
      <c r="AQ761" s="106"/>
      <c r="AR761" s="106"/>
      <c r="AS761" s="106"/>
      <c r="AT761" s="106"/>
      <c r="AU761" s="106"/>
      <c r="AV761" s="106"/>
      <c r="AW761" s="106"/>
      <c r="AX761" s="106"/>
      <c r="AY761" s="106"/>
      <c r="AZ761" s="106"/>
      <c r="BA761" s="106"/>
    </row>
    <row r="762" customFormat="false" ht="12.8" hidden="false" customHeight="false" outlineLevel="0" collapsed="false">
      <c r="K762" s="106"/>
      <c r="W762" s="106"/>
      <c r="X762" s="103"/>
      <c r="Y762" s="106"/>
      <c r="Z762" s="106"/>
      <c r="AA762" s="106"/>
      <c r="AB762" s="106"/>
      <c r="AC762" s="106"/>
      <c r="AD762" s="106"/>
      <c r="AE762" s="106"/>
      <c r="AF762" s="106"/>
      <c r="AG762" s="106"/>
      <c r="AH762" s="106"/>
      <c r="AI762" s="106"/>
      <c r="AJ762" s="106"/>
      <c r="AK762" s="106"/>
      <c r="AL762" s="106"/>
      <c r="AM762" s="106"/>
      <c r="AN762" s="106"/>
      <c r="AO762" s="106"/>
      <c r="AP762" s="106"/>
      <c r="AQ762" s="106"/>
      <c r="AR762" s="106"/>
      <c r="AS762" s="106"/>
      <c r="AT762" s="106"/>
      <c r="AU762" s="106"/>
      <c r="AV762" s="106"/>
      <c r="AW762" s="106"/>
      <c r="AX762" s="106"/>
      <c r="AY762" s="106"/>
      <c r="AZ762" s="106"/>
      <c r="BA762" s="106"/>
    </row>
    <row r="763" customFormat="false" ht="12.8" hidden="false" customHeight="false" outlineLevel="0" collapsed="false">
      <c r="K763" s="106"/>
      <c r="W763" s="106"/>
      <c r="X763" s="103"/>
      <c r="Y763" s="106"/>
      <c r="Z763" s="106"/>
      <c r="AA763" s="106"/>
      <c r="AB763" s="106"/>
      <c r="AC763" s="106"/>
      <c r="AD763" s="106"/>
      <c r="AE763" s="106"/>
      <c r="AF763" s="106"/>
      <c r="AG763" s="106"/>
      <c r="AH763" s="106"/>
      <c r="AI763" s="106"/>
      <c r="AJ763" s="106"/>
      <c r="AK763" s="106"/>
      <c r="AL763" s="106"/>
      <c r="AM763" s="106"/>
      <c r="AN763" s="106"/>
      <c r="AO763" s="106"/>
      <c r="AP763" s="106"/>
      <c r="AQ763" s="106"/>
      <c r="AR763" s="106"/>
      <c r="AS763" s="106"/>
      <c r="AT763" s="106"/>
      <c r="AU763" s="106"/>
      <c r="AV763" s="106"/>
      <c r="AW763" s="106"/>
      <c r="AX763" s="106"/>
      <c r="AY763" s="106"/>
      <c r="AZ763" s="106"/>
      <c r="BA763" s="106"/>
    </row>
    <row r="764" customFormat="false" ht="12.8" hidden="false" customHeight="false" outlineLevel="0" collapsed="false">
      <c r="K764" s="106"/>
      <c r="W764" s="106"/>
      <c r="X764" s="103"/>
      <c r="Y764" s="106"/>
      <c r="Z764" s="106"/>
      <c r="AA764" s="106"/>
      <c r="AB764" s="106"/>
      <c r="AC764" s="106"/>
      <c r="AD764" s="106"/>
      <c r="AE764" s="106"/>
      <c r="AF764" s="106"/>
      <c r="AG764" s="106"/>
      <c r="AH764" s="106"/>
      <c r="AI764" s="106"/>
      <c r="AJ764" s="106"/>
      <c r="AK764" s="106"/>
      <c r="AL764" s="106"/>
      <c r="AM764" s="106"/>
      <c r="AN764" s="106"/>
      <c r="AO764" s="106"/>
      <c r="AP764" s="106"/>
      <c r="AQ764" s="106"/>
      <c r="AR764" s="106"/>
      <c r="AS764" s="106"/>
      <c r="AT764" s="106"/>
      <c r="AU764" s="106"/>
      <c r="AV764" s="106"/>
      <c r="AW764" s="106"/>
      <c r="AX764" s="106"/>
      <c r="AY764" s="106"/>
      <c r="AZ764" s="106"/>
      <c r="BA764" s="106"/>
    </row>
    <row r="765" customFormat="false" ht="12.8" hidden="false" customHeight="false" outlineLevel="0" collapsed="false">
      <c r="K765" s="106"/>
      <c r="W765" s="106"/>
      <c r="X765" s="103"/>
      <c r="Y765" s="106"/>
      <c r="Z765" s="106"/>
      <c r="AA765" s="106"/>
      <c r="AB765" s="106"/>
      <c r="AC765" s="106"/>
      <c r="AD765" s="106"/>
      <c r="AE765" s="106"/>
      <c r="AF765" s="106"/>
      <c r="AG765" s="106"/>
      <c r="AH765" s="106"/>
      <c r="AI765" s="106"/>
      <c r="AJ765" s="106"/>
      <c r="AK765" s="106"/>
      <c r="AL765" s="106"/>
      <c r="AM765" s="106"/>
      <c r="AN765" s="106"/>
      <c r="AO765" s="106"/>
      <c r="AP765" s="106"/>
      <c r="AQ765" s="106"/>
      <c r="AR765" s="106"/>
      <c r="AS765" s="106"/>
      <c r="AT765" s="106"/>
      <c r="AU765" s="106"/>
      <c r="AV765" s="106"/>
      <c r="AW765" s="106"/>
      <c r="AX765" s="106"/>
      <c r="AY765" s="106"/>
      <c r="AZ765" s="106"/>
      <c r="BA765" s="106"/>
    </row>
    <row r="766" customFormat="false" ht="12.8" hidden="false" customHeight="false" outlineLevel="0" collapsed="false">
      <c r="K766" s="106"/>
      <c r="W766" s="106"/>
      <c r="X766" s="103"/>
      <c r="Y766" s="106"/>
      <c r="Z766" s="106"/>
      <c r="AA766" s="106"/>
      <c r="AB766" s="106"/>
      <c r="AC766" s="106"/>
      <c r="AD766" s="106"/>
      <c r="AE766" s="106"/>
      <c r="AF766" s="106"/>
      <c r="AG766" s="106"/>
      <c r="AH766" s="106"/>
      <c r="AI766" s="106"/>
      <c r="AJ766" s="106"/>
      <c r="AK766" s="106"/>
      <c r="AL766" s="106"/>
      <c r="AM766" s="106"/>
      <c r="AN766" s="106"/>
      <c r="AO766" s="106"/>
      <c r="AP766" s="106"/>
      <c r="AQ766" s="106"/>
      <c r="AR766" s="106"/>
      <c r="AS766" s="106"/>
      <c r="AT766" s="106"/>
      <c r="AU766" s="106"/>
      <c r="AV766" s="106"/>
      <c r="AW766" s="106"/>
      <c r="AX766" s="106"/>
      <c r="AY766" s="106"/>
      <c r="AZ766" s="106"/>
      <c r="BA766" s="106"/>
    </row>
    <row r="767" customFormat="false" ht="12.8" hidden="false" customHeight="false" outlineLevel="0" collapsed="false">
      <c r="K767" s="106"/>
      <c r="W767" s="106"/>
      <c r="X767" s="103"/>
      <c r="Y767" s="106"/>
      <c r="Z767" s="106"/>
      <c r="AA767" s="106"/>
      <c r="AB767" s="106"/>
      <c r="AC767" s="106"/>
      <c r="AD767" s="106"/>
      <c r="AE767" s="106"/>
      <c r="AF767" s="106"/>
      <c r="AG767" s="106"/>
      <c r="AH767" s="106"/>
      <c r="AI767" s="106"/>
      <c r="AJ767" s="106"/>
      <c r="AK767" s="106"/>
      <c r="AL767" s="106"/>
      <c r="AM767" s="106"/>
      <c r="AN767" s="106"/>
      <c r="AO767" s="106"/>
      <c r="AP767" s="106"/>
      <c r="AQ767" s="106"/>
      <c r="AR767" s="106"/>
      <c r="AS767" s="106"/>
      <c r="AT767" s="106"/>
      <c r="AU767" s="106"/>
      <c r="AV767" s="106"/>
      <c r="AW767" s="106"/>
      <c r="AX767" s="106"/>
      <c r="AY767" s="106"/>
      <c r="AZ767" s="106"/>
      <c r="BA767" s="106"/>
    </row>
    <row r="768" customFormat="false" ht="12.8" hidden="false" customHeight="false" outlineLevel="0" collapsed="false">
      <c r="K768" s="106"/>
      <c r="W768" s="106"/>
      <c r="X768" s="103"/>
      <c r="Y768" s="106"/>
      <c r="Z768" s="106"/>
      <c r="AA768" s="106"/>
      <c r="AB768" s="106"/>
      <c r="AC768" s="106"/>
      <c r="AD768" s="106"/>
      <c r="AE768" s="106"/>
      <c r="AF768" s="106"/>
      <c r="AG768" s="106"/>
      <c r="AH768" s="106"/>
      <c r="AI768" s="106"/>
      <c r="AJ768" s="106"/>
      <c r="AK768" s="106"/>
      <c r="AL768" s="106"/>
      <c r="AM768" s="106"/>
      <c r="AN768" s="106"/>
      <c r="AO768" s="106"/>
      <c r="AP768" s="106"/>
      <c r="AQ768" s="106"/>
      <c r="AR768" s="106"/>
      <c r="AS768" s="106"/>
      <c r="AT768" s="106"/>
      <c r="AU768" s="106"/>
      <c r="AV768" s="106"/>
      <c r="AW768" s="106"/>
      <c r="AX768" s="106"/>
      <c r="AY768" s="106"/>
      <c r="AZ768" s="106"/>
      <c r="BA768" s="106"/>
    </row>
    <row r="769" customFormat="false" ht="12.8" hidden="false" customHeight="false" outlineLevel="0" collapsed="false">
      <c r="K769" s="106"/>
      <c r="W769" s="106"/>
      <c r="X769" s="103"/>
      <c r="Y769" s="106"/>
      <c r="Z769" s="106"/>
      <c r="AA769" s="106"/>
      <c r="AB769" s="106"/>
      <c r="AC769" s="106"/>
      <c r="AD769" s="106"/>
      <c r="AE769" s="106"/>
      <c r="AF769" s="106"/>
      <c r="AG769" s="106"/>
      <c r="AH769" s="106"/>
      <c r="AI769" s="106"/>
      <c r="AJ769" s="106"/>
      <c r="AK769" s="106"/>
      <c r="AL769" s="106"/>
      <c r="AM769" s="106"/>
      <c r="AN769" s="106"/>
      <c r="AO769" s="106"/>
      <c r="AP769" s="106"/>
      <c r="AQ769" s="106"/>
      <c r="AR769" s="106"/>
      <c r="AS769" s="106"/>
      <c r="AT769" s="106"/>
      <c r="AU769" s="106"/>
      <c r="AV769" s="106"/>
      <c r="AW769" s="106"/>
      <c r="AX769" s="106"/>
      <c r="AY769" s="106"/>
      <c r="AZ769" s="106"/>
      <c r="BA769" s="106"/>
    </row>
    <row r="770" customFormat="false" ht="12.8" hidden="false" customHeight="false" outlineLevel="0" collapsed="false">
      <c r="K770" s="106"/>
      <c r="W770" s="106"/>
      <c r="X770" s="103"/>
      <c r="Y770" s="106"/>
      <c r="Z770" s="106"/>
      <c r="AA770" s="106"/>
      <c r="AB770" s="106"/>
      <c r="AC770" s="106"/>
      <c r="AD770" s="106"/>
      <c r="AE770" s="106"/>
      <c r="AF770" s="106"/>
      <c r="AG770" s="106"/>
      <c r="AH770" s="106"/>
      <c r="AI770" s="106"/>
      <c r="AJ770" s="106"/>
      <c r="AK770" s="106"/>
      <c r="AL770" s="106"/>
      <c r="AM770" s="106"/>
      <c r="AN770" s="106"/>
      <c r="AO770" s="106"/>
      <c r="AP770" s="106"/>
      <c r="AQ770" s="106"/>
      <c r="AR770" s="106"/>
      <c r="AS770" s="106"/>
      <c r="AT770" s="106"/>
      <c r="AU770" s="106"/>
      <c r="AV770" s="106"/>
      <c r="AW770" s="106"/>
      <c r="AX770" s="106"/>
      <c r="AY770" s="106"/>
      <c r="AZ770" s="106"/>
      <c r="BA770" s="106"/>
    </row>
    <row r="771" customFormat="false" ht="12.8" hidden="false" customHeight="false" outlineLevel="0" collapsed="false">
      <c r="K771" s="106"/>
      <c r="W771" s="106"/>
      <c r="X771" s="103"/>
      <c r="Y771" s="106"/>
      <c r="Z771" s="106"/>
      <c r="AA771" s="106"/>
      <c r="AB771" s="106"/>
      <c r="AC771" s="106"/>
      <c r="AD771" s="106"/>
      <c r="AE771" s="106"/>
      <c r="AF771" s="106"/>
      <c r="AG771" s="106"/>
      <c r="AH771" s="106"/>
      <c r="AI771" s="106"/>
      <c r="AJ771" s="106"/>
      <c r="AK771" s="106"/>
      <c r="AL771" s="106"/>
      <c r="AM771" s="106"/>
      <c r="AN771" s="106"/>
      <c r="AO771" s="106"/>
      <c r="AP771" s="106"/>
      <c r="AQ771" s="106"/>
      <c r="AR771" s="106"/>
      <c r="AS771" s="106"/>
      <c r="AT771" s="106"/>
      <c r="AU771" s="106"/>
      <c r="AV771" s="106"/>
      <c r="AW771" s="106"/>
      <c r="AX771" s="106"/>
      <c r="AY771" s="106"/>
      <c r="AZ771" s="106"/>
      <c r="BA771" s="106"/>
    </row>
    <row r="772" customFormat="false" ht="12.8" hidden="false" customHeight="false" outlineLevel="0" collapsed="false">
      <c r="K772" s="106"/>
      <c r="W772" s="106"/>
      <c r="X772" s="103"/>
      <c r="Y772" s="106"/>
      <c r="Z772" s="106"/>
      <c r="AA772" s="106"/>
      <c r="AB772" s="106"/>
      <c r="AC772" s="106"/>
      <c r="AD772" s="106"/>
      <c r="AE772" s="106"/>
      <c r="AF772" s="106"/>
      <c r="AG772" s="106"/>
      <c r="AH772" s="106"/>
      <c r="AI772" s="106"/>
      <c r="AJ772" s="106"/>
      <c r="AK772" s="106"/>
      <c r="AL772" s="106"/>
      <c r="AM772" s="106"/>
      <c r="AN772" s="106"/>
      <c r="AO772" s="106"/>
      <c r="AP772" s="106"/>
      <c r="AQ772" s="106"/>
      <c r="AR772" s="106"/>
      <c r="AS772" s="106"/>
      <c r="AT772" s="106"/>
      <c r="AU772" s="106"/>
      <c r="AV772" s="106"/>
      <c r="AW772" s="106"/>
      <c r="AX772" s="106"/>
      <c r="AY772" s="106"/>
      <c r="AZ772" s="106"/>
      <c r="BA772" s="106"/>
    </row>
    <row r="773" customFormat="false" ht="12.8" hidden="false" customHeight="false" outlineLevel="0" collapsed="false">
      <c r="K773" s="106"/>
      <c r="W773" s="106"/>
      <c r="X773" s="103"/>
      <c r="Y773" s="106"/>
      <c r="Z773" s="106"/>
      <c r="AA773" s="106"/>
      <c r="AB773" s="106"/>
      <c r="AC773" s="106"/>
      <c r="AD773" s="106"/>
      <c r="AE773" s="106"/>
      <c r="AF773" s="106"/>
      <c r="AG773" s="106"/>
      <c r="AH773" s="106"/>
      <c r="AI773" s="106"/>
      <c r="AJ773" s="106"/>
      <c r="AK773" s="106"/>
      <c r="AL773" s="106"/>
      <c r="AM773" s="106"/>
      <c r="AN773" s="106"/>
      <c r="AO773" s="106"/>
      <c r="AP773" s="106"/>
      <c r="AQ773" s="106"/>
      <c r="AR773" s="106"/>
      <c r="AS773" s="106"/>
      <c r="AT773" s="106"/>
      <c r="AU773" s="106"/>
      <c r="AV773" s="106"/>
      <c r="AW773" s="106"/>
      <c r="AX773" s="106"/>
      <c r="AY773" s="106"/>
      <c r="AZ773" s="106"/>
      <c r="BA773" s="106"/>
    </row>
    <row r="774" customFormat="false" ht="12.8" hidden="false" customHeight="false" outlineLevel="0" collapsed="false">
      <c r="K774" s="106"/>
      <c r="W774" s="106"/>
      <c r="X774" s="103"/>
      <c r="Y774" s="106"/>
      <c r="Z774" s="106"/>
      <c r="AA774" s="106"/>
      <c r="AB774" s="106"/>
      <c r="AC774" s="106"/>
      <c r="AD774" s="106"/>
      <c r="AE774" s="106"/>
      <c r="AF774" s="106"/>
      <c r="AG774" s="106"/>
      <c r="AH774" s="106"/>
      <c r="AI774" s="106"/>
      <c r="AJ774" s="106"/>
      <c r="AK774" s="106"/>
      <c r="AL774" s="106"/>
      <c r="AM774" s="106"/>
      <c r="AN774" s="106"/>
      <c r="AO774" s="106"/>
      <c r="AP774" s="106"/>
      <c r="AQ774" s="106"/>
      <c r="AR774" s="106"/>
      <c r="AS774" s="106"/>
      <c r="AT774" s="106"/>
      <c r="AU774" s="106"/>
      <c r="AV774" s="106"/>
      <c r="AW774" s="106"/>
      <c r="AX774" s="106"/>
      <c r="AY774" s="106"/>
      <c r="AZ774" s="106"/>
      <c r="BA774" s="106"/>
    </row>
    <row r="775" customFormat="false" ht="12.8" hidden="false" customHeight="false" outlineLevel="0" collapsed="false">
      <c r="K775" s="106"/>
      <c r="W775" s="106"/>
      <c r="X775" s="103"/>
      <c r="Y775" s="106"/>
      <c r="Z775" s="106"/>
      <c r="AA775" s="106"/>
      <c r="AB775" s="106"/>
      <c r="AC775" s="106"/>
      <c r="AD775" s="106"/>
      <c r="AE775" s="106"/>
      <c r="AF775" s="106"/>
      <c r="AG775" s="106"/>
      <c r="AH775" s="106"/>
      <c r="AI775" s="106"/>
      <c r="AJ775" s="106"/>
      <c r="AK775" s="106"/>
      <c r="AL775" s="106"/>
      <c r="AM775" s="106"/>
      <c r="AN775" s="106"/>
      <c r="AO775" s="106"/>
      <c r="AP775" s="106"/>
      <c r="AQ775" s="106"/>
      <c r="AR775" s="106"/>
      <c r="AS775" s="106"/>
      <c r="AT775" s="106"/>
      <c r="AU775" s="106"/>
      <c r="AV775" s="106"/>
      <c r="AW775" s="106"/>
      <c r="AX775" s="106"/>
      <c r="AY775" s="106"/>
      <c r="AZ775" s="106"/>
      <c r="BA775" s="106"/>
    </row>
    <row r="776" customFormat="false" ht="12.8" hidden="false" customHeight="false" outlineLevel="0" collapsed="false">
      <c r="K776" s="106"/>
      <c r="W776" s="106"/>
      <c r="X776" s="103"/>
      <c r="Y776" s="106"/>
      <c r="Z776" s="106"/>
      <c r="AA776" s="106"/>
      <c r="AB776" s="106"/>
      <c r="AC776" s="106"/>
      <c r="AD776" s="106"/>
      <c r="AE776" s="106"/>
      <c r="AF776" s="106"/>
      <c r="AG776" s="106"/>
      <c r="AH776" s="106"/>
      <c r="AI776" s="106"/>
      <c r="AJ776" s="106"/>
      <c r="AK776" s="106"/>
      <c r="AL776" s="106"/>
      <c r="AM776" s="106"/>
      <c r="AN776" s="106"/>
      <c r="AO776" s="106"/>
      <c r="AP776" s="106"/>
      <c r="AQ776" s="106"/>
      <c r="AR776" s="106"/>
      <c r="AS776" s="106"/>
      <c r="AT776" s="106"/>
      <c r="AU776" s="106"/>
      <c r="AV776" s="106"/>
      <c r="AW776" s="106"/>
      <c r="AX776" s="106"/>
      <c r="AY776" s="106"/>
      <c r="AZ776" s="106"/>
      <c r="BA776" s="106"/>
    </row>
    <row r="777" customFormat="false" ht="12.8" hidden="false" customHeight="false" outlineLevel="0" collapsed="false">
      <c r="K777" s="106"/>
      <c r="W777" s="106"/>
      <c r="X777" s="103"/>
      <c r="Y777" s="106"/>
      <c r="Z777" s="106"/>
      <c r="AA777" s="106"/>
      <c r="AB777" s="106"/>
      <c r="AC777" s="106"/>
      <c r="AD777" s="106"/>
      <c r="AE777" s="106"/>
      <c r="AF777" s="106"/>
      <c r="AG777" s="106"/>
      <c r="AH777" s="106"/>
      <c r="AI777" s="106"/>
      <c r="AJ777" s="106"/>
      <c r="AK777" s="106"/>
      <c r="AL777" s="106"/>
      <c r="AM777" s="106"/>
      <c r="AN777" s="106"/>
      <c r="AO777" s="106"/>
      <c r="AP777" s="106"/>
      <c r="AQ777" s="106"/>
      <c r="AR777" s="106"/>
      <c r="AS777" s="106"/>
      <c r="AT777" s="106"/>
      <c r="AU777" s="106"/>
      <c r="AV777" s="106"/>
      <c r="AW777" s="106"/>
      <c r="AX777" s="106"/>
      <c r="AY777" s="106"/>
      <c r="AZ777" s="106"/>
      <c r="BA777" s="106"/>
    </row>
    <row r="778" customFormat="false" ht="12.8" hidden="false" customHeight="false" outlineLevel="0" collapsed="false">
      <c r="K778" s="106"/>
      <c r="W778" s="106"/>
      <c r="X778" s="103"/>
      <c r="Y778" s="106"/>
      <c r="Z778" s="106"/>
      <c r="AA778" s="106"/>
      <c r="AB778" s="106"/>
      <c r="AC778" s="106"/>
      <c r="AD778" s="106"/>
      <c r="AE778" s="106"/>
      <c r="AF778" s="106"/>
      <c r="AG778" s="106"/>
      <c r="AH778" s="106"/>
      <c r="AI778" s="106"/>
      <c r="AJ778" s="106"/>
      <c r="AK778" s="106"/>
      <c r="AL778" s="106"/>
      <c r="AM778" s="106"/>
      <c r="AN778" s="106"/>
      <c r="AO778" s="106"/>
      <c r="AP778" s="106"/>
      <c r="AQ778" s="106"/>
      <c r="AR778" s="106"/>
      <c r="AS778" s="106"/>
      <c r="AT778" s="106"/>
      <c r="AU778" s="106"/>
      <c r="AV778" s="106"/>
      <c r="AW778" s="106"/>
      <c r="AX778" s="106"/>
      <c r="AY778" s="106"/>
      <c r="AZ778" s="106"/>
      <c r="BA778" s="106"/>
    </row>
    <row r="779" customFormat="false" ht="12.8" hidden="false" customHeight="false" outlineLevel="0" collapsed="false">
      <c r="K779" s="106"/>
      <c r="W779" s="106"/>
      <c r="X779" s="103"/>
      <c r="Y779" s="106"/>
      <c r="Z779" s="106"/>
      <c r="AA779" s="106"/>
      <c r="AB779" s="106"/>
      <c r="AC779" s="106"/>
      <c r="AD779" s="106"/>
      <c r="AE779" s="106"/>
      <c r="AF779" s="106"/>
      <c r="AG779" s="106"/>
      <c r="AH779" s="106"/>
      <c r="AI779" s="106"/>
      <c r="AJ779" s="106"/>
      <c r="AK779" s="106"/>
      <c r="AL779" s="106"/>
      <c r="AM779" s="106"/>
      <c r="AN779" s="106"/>
      <c r="AO779" s="106"/>
      <c r="AP779" s="106"/>
      <c r="AQ779" s="106"/>
      <c r="AR779" s="106"/>
      <c r="AS779" s="106"/>
      <c r="AT779" s="106"/>
      <c r="AU779" s="106"/>
      <c r="AV779" s="106"/>
      <c r="AW779" s="106"/>
      <c r="AX779" s="106"/>
      <c r="AY779" s="106"/>
      <c r="AZ779" s="106"/>
      <c r="BA779" s="106"/>
    </row>
    <row r="780" customFormat="false" ht="12.8" hidden="false" customHeight="false" outlineLevel="0" collapsed="false">
      <c r="K780" s="106"/>
      <c r="W780" s="106"/>
      <c r="X780" s="103"/>
      <c r="Y780" s="106"/>
      <c r="Z780" s="106"/>
      <c r="AA780" s="106"/>
      <c r="AB780" s="106"/>
      <c r="AC780" s="106"/>
      <c r="AD780" s="106"/>
      <c r="AE780" s="106"/>
      <c r="AF780" s="106"/>
      <c r="AG780" s="106"/>
      <c r="AH780" s="106"/>
      <c r="AI780" s="106"/>
      <c r="AJ780" s="106"/>
      <c r="AK780" s="106"/>
      <c r="AL780" s="106"/>
      <c r="AM780" s="106"/>
      <c r="AN780" s="106"/>
      <c r="AO780" s="106"/>
      <c r="AP780" s="106"/>
      <c r="AQ780" s="106"/>
      <c r="AR780" s="106"/>
      <c r="AS780" s="106"/>
      <c r="AT780" s="106"/>
      <c r="AU780" s="106"/>
      <c r="AV780" s="106"/>
      <c r="AW780" s="106"/>
      <c r="AX780" s="106"/>
      <c r="AY780" s="106"/>
      <c r="AZ780" s="106"/>
      <c r="BA780" s="106"/>
    </row>
    <row r="781" customFormat="false" ht="12.8" hidden="false" customHeight="false" outlineLevel="0" collapsed="false">
      <c r="K781" s="106"/>
      <c r="W781" s="106"/>
      <c r="X781" s="103"/>
      <c r="Y781" s="106"/>
      <c r="Z781" s="106"/>
      <c r="AA781" s="106"/>
      <c r="AB781" s="106"/>
      <c r="AC781" s="106"/>
      <c r="AD781" s="106"/>
      <c r="AE781" s="106"/>
      <c r="AF781" s="106"/>
      <c r="AG781" s="106"/>
      <c r="AH781" s="106"/>
      <c r="AI781" s="106"/>
      <c r="AJ781" s="106"/>
      <c r="AK781" s="106"/>
      <c r="AL781" s="106"/>
      <c r="AM781" s="106"/>
      <c r="AN781" s="106"/>
      <c r="AO781" s="106"/>
      <c r="AP781" s="106"/>
      <c r="AQ781" s="106"/>
      <c r="AR781" s="106"/>
      <c r="AS781" s="106"/>
      <c r="AT781" s="106"/>
      <c r="AU781" s="106"/>
      <c r="AV781" s="106"/>
      <c r="AW781" s="106"/>
      <c r="AX781" s="106"/>
      <c r="AY781" s="106"/>
      <c r="AZ781" s="106"/>
      <c r="BA781" s="106"/>
    </row>
    <row r="782" customFormat="false" ht="12.8" hidden="false" customHeight="false" outlineLevel="0" collapsed="false">
      <c r="K782" s="106"/>
      <c r="W782" s="106"/>
      <c r="X782" s="103"/>
      <c r="Y782" s="106"/>
      <c r="Z782" s="106"/>
      <c r="AA782" s="106"/>
      <c r="AB782" s="106"/>
      <c r="AC782" s="106"/>
      <c r="AD782" s="106"/>
      <c r="AE782" s="106"/>
      <c r="AF782" s="106"/>
      <c r="AG782" s="106"/>
      <c r="AH782" s="106"/>
      <c r="AI782" s="106"/>
      <c r="AJ782" s="106"/>
      <c r="AK782" s="106"/>
      <c r="AL782" s="106"/>
      <c r="AM782" s="106"/>
      <c r="AN782" s="106"/>
      <c r="AO782" s="106"/>
      <c r="AP782" s="106"/>
      <c r="AQ782" s="106"/>
      <c r="AR782" s="106"/>
      <c r="AS782" s="106"/>
      <c r="AT782" s="106"/>
      <c r="AU782" s="106"/>
      <c r="AV782" s="106"/>
      <c r="AW782" s="106"/>
      <c r="AX782" s="106"/>
      <c r="AY782" s="106"/>
      <c r="AZ782" s="106"/>
      <c r="BA782" s="106"/>
    </row>
    <row r="783" customFormat="false" ht="12.8" hidden="false" customHeight="false" outlineLevel="0" collapsed="false">
      <c r="K783" s="106"/>
      <c r="W783" s="106"/>
      <c r="X783" s="103"/>
      <c r="Y783" s="106"/>
      <c r="Z783" s="106"/>
      <c r="AA783" s="106"/>
      <c r="AB783" s="106"/>
      <c r="AC783" s="106"/>
      <c r="AD783" s="106"/>
      <c r="AE783" s="106"/>
      <c r="AF783" s="106"/>
      <c r="AG783" s="106"/>
      <c r="AH783" s="106"/>
      <c r="AI783" s="106"/>
      <c r="AJ783" s="106"/>
      <c r="AK783" s="106"/>
      <c r="AL783" s="106"/>
      <c r="AM783" s="106"/>
      <c r="AN783" s="106"/>
      <c r="AO783" s="106"/>
      <c r="AP783" s="106"/>
      <c r="AQ783" s="106"/>
      <c r="AR783" s="106"/>
      <c r="AS783" s="106"/>
      <c r="AT783" s="106"/>
      <c r="AU783" s="106"/>
      <c r="AV783" s="106"/>
      <c r="AW783" s="106"/>
      <c r="AX783" s="106"/>
      <c r="AY783" s="106"/>
      <c r="AZ783" s="106"/>
      <c r="BA783" s="106"/>
    </row>
    <row r="784" customFormat="false" ht="12.8" hidden="false" customHeight="false" outlineLevel="0" collapsed="false">
      <c r="K784" s="106"/>
      <c r="W784" s="106"/>
      <c r="X784" s="103"/>
      <c r="Y784" s="106"/>
      <c r="Z784" s="106"/>
      <c r="AA784" s="106"/>
      <c r="AB784" s="106"/>
      <c r="AC784" s="106"/>
      <c r="AD784" s="106"/>
      <c r="AE784" s="106"/>
      <c r="AF784" s="106"/>
      <c r="AG784" s="106"/>
      <c r="AH784" s="106"/>
      <c r="AI784" s="106"/>
      <c r="AJ784" s="106"/>
      <c r="AK784" s="106"/>
      <c r="AL784" s="106"/>
      <c r="AM784" s="106"/>
      <c r="AN784" s="106"/>
      <c r="AO784" s="106"/>
      <c r="AP784" s="106"/>
      <c r="AQ784" s="106"/>
      <c r="AR784" s="106"/>
      <c r="AS784" s="106"/>
      <c r="AT784" s="106"/>
      <c r="AU784" s="106"/>
      <c r="AV784" s="106"/>
      <c r="AW784" s="106"/>
      <c r="AX784" s="106"/>
      <c r="AY784" s="106"/>
      <c r="AZ784" s="106"/>
      <c r="BA784" s="106"/>
    </row>
    <row r="785" customFormat="false" ht="12.8" hidden="false" customHeight="false" outlineLevel="0" collapsed="false">
      <c r="K785" s="106"/>
      <c r="W785" s="106"/>
      <c r="X785" s="103"/>
      <c r="Y785" s="106"/>
      <c r="Z785" s="106"/>
      <c r="AA785" s="106"/>
      <c r="AB785" s="106"/>
      <c r="AC785" s="106"/>
      <c r="AD785" s="106"/>
      <c r="AE785" s="106"/>
      <c r="AF785" s="106"/>
      <c r="AG785" s="106"/>
      <c r="AH785" s="106"/>
      <c r="AI785" s="106"/>
      <c r="AJ785" s="106"/>
      <c r="AK785" s="106"/>
      <c r="AL785" s="106"/>
      <c r="AM785" s="106"/>
      <c r="AN785" s="106"/>
      <c r="AO785" s="106"/>
      <c r="AP785" s="106"/>
      <c r="AQ785" s="106"/>
      <c r="AR785" s="106"/>
      <c r="AS785" s="106"/>
      <c r="AT785" s="106"/>
      <c r="AU785" s="106"/>
      <c r="AV785" s="106"/>
      <c r="AW785" s="106"/>
      <c r="AX785" s="106"/>
      <c r="AY785" s="106"/>
      <c r="AZ785" s="106"/>
      <c r="BA785" s="106"/>
    </row>
    <row r="786" customFormat="false" ht="12.8" hidden="false" customHeight="false" outlineLevel="0" collapsed="false">
      <c r="K786" s="106"/>
      <c r="W786" s="106"/>
      <c r="X786" s="103"/>
      <c r="Y786" s="106"/>
      <c r="Z786" s="106"/>
      <c r="AA786" s="106"/>
      <c r="AB786" s="106"/>
      <c r="AC786" s="106"/>
      <c r="AD786" s="106"/>
      <c r="AE786" s="106"/>
      <c r="AF786" s="106"/>
      <c r="AG786" s="106"/>
      <c r="AH786" s="106"/>
      <c r="AI786" s="106"/>
      <c r="AJ786" s="106"/>
      <c r="AK786" s="106"/>
      <c r="AL786" s="106"/>
      <c r="AM786" s="106"/>
      <c r="AN786" s="106"/>
      <c r="AO786" s="106"/>
      <c r="AP786" s="106"/>
      <c r="AQ786" s="106"/>
      <c r="AR786" s="106"/>
      <c r="AS786" s="106"/>
      <c r="AT786" s="106"/>
      <c r="AU786" s="106"/>
      <c r="AV786" s="106"/>
      <c r="AW786" s="106"/>
      <c r="AX786" s="106"/>
      <c r="AY786" s="106"/>
      <c r="AZ786" s="106"/>
      <c r="BA786" s="106"/>
    </row>
    <row r="787" customFormat="false" ht="12.8" hidden="false" customHeight="false" outlineLevel="0" collapsed="false">
      <c r="K787" s="106"/>
      <c r="W787" s="106"/>
      <c r="X787" s="103"/>
      <c r="Y787" s="106"/>
      <c r="Z787" s="106"/>
      <c r="AA787" s="106"/>
      <c r="AB787" s="106"/>
      <c r="AC787" s="106"/>
      <c r="AD787" s="106"/>
      <c r="AE787" s="106"/>
      <c r="AF787" s="106"/>
      <c r="AG787" s="106"/>
      <c r="AH787" s="106"/>
      <c r="AI787" s="106"/>
      <c r="AJ787" s="106"/>
      <c r="AK787" s="106"/>
      <c r="AL787" s="106"/>
      <c r="AM787" s="106"/>
      <c r="AN787" s="106"/>
      <c r="AO787" s="106"/>
      <c r="AP787" s="106"/>
      <c r="AQ787" s="106"/>
      <c r="AR787" s="106"/>
      <c r="AS787" s="106"/>
      <c r="AT787" s="106"/>
      <c r="AU787" s="106"/>
      <c r="AV787" s="106"/>
      <c r="AW787" s="106"/>
      <c r="AX787" s="106"/>
      <c r="AY787" s="106"/>
      <c r="AZ787" s="106"/>
      <c r="BA787" s="106"/>
    </row>
    <row r="788" customFormat="false" ht="12.8" hidden="false" customHeight="false" outlineLevel="0" collapsed="false">
      <c r="K788" s="106"/>
      <c r="W788" s="106"/>
      <c r="X788" s="103"/>
      <c r="Y788" s="106"/>
      <c r="Z788" s="106"/>
      <c r="AA788" s="106"/>
      <c r="AB788" s="106"/>
      <c r="AC788" s="106"/>
      <c r="AD788" s="106"/>
      <c r="AE788" s="106"/>
      <c r="AF788" s="106"/>
      <c r="AG788" s="106"/>
      <c r="AH788" s="106"/>
      <c r="AI788" s="106"/>
      <c r="AJ788" s="106"/>
      <c r="AK788" s="106"/>
      <c r="AL788" s="106"/>
      <c r="AM788" s="106"/>
      <c r="AN788" s="106"/>
      <c r="AO788" s="106"/>
      <c r="AP788" s="106"/>
      <c r="AQ788" s="106"/>
      <c r="AR788" s="106"/>
      <c r="AS788" s="106"/>
      <c r="AT788" s="106"/>
      <c r="AU788" s="106"/>
      <c r="AV788" s="106"/>
      <c r="AW788" s="106"/>
      <c r="AX788" s="106"/>
      <c r="AY788" s="106"/>
      <c r="AZ788" s="106"/>
      <c r="BA788" s="106"/>
    </row>
    <row r="789" customFormat="false" ht="12.8" hidden="false" customHeight="false" outlineLevel="0" collapsed="false">
      <c r="K789" s="106"/>
      <c r="W789" s="106"/>
      <c r="X789" s="103"/>
      <c r="Y789" s="106"/>
      <c r="Z789" s="106"/>
      <c r="AA789" s="106"/>
      <c r="AB789" s="106"/>
      <c r="AC789" s="106"/>
      <c r="AD789" s="106"/>
      <c r="AE789" s="106"/>
      <c r="AF789" s="106"/>
      <c r="AG789" s="106"/>
      <c r="AH789" s="106"/>
      <c r="AI789" s="106"/>
      <c r="AJ789" s="106"/>
      <c r="AK789" s="106"/>
      <c r="AL789" s="106"/>
      <c r="AM789" s="106"/>
      <c r="AN789" s="106"/>
      <c r="AO789" s="106"/>
      <c r="AP789" s="106"/>
      <c r="AQ789" s="106"/>
      <c r="AR789" s="106"/>
      <c r="AS789" s="106"/>
      <c r="AT789" s="106"/>
      <c r="AU789" s="106"/>
      <c r="AV789" s="106"/>
      <c r="AW789" s="106"/>
      <c r="AX789" s="106"/>
      <c r="AY789" s="106"/>
      <c r="AZ789" s="106"/>
      <c r="BA789" s="106"/>
    </row>
    <row r="790" customFormat="false" ht="12.8" hidden="false" customHeight="false" outlineLevel="0" collapsed="false">
      <c r="K790" s="106"/>
      <c r="W790" s="106"/>
      <c r="X790" s="103"/>
      <c r="Y790" s="106"/>
      <c r="Z790" s="106"/>
      <c r="AA790" s="106"/>
      <c r="AB790" s="106"/>
      <c r="AC790" s="106"/>
      <c r="AD790" s="106"/>
      <c r="AE790" s="106"/>
      <c r="AF790" s="106"/>
      <c r="AG790" s="106"/>
      <c r="AH790" s="106"/>
      <c r="AI790" s="106"/>
      <c r="AJ790" s="106"/>
      <c r="AK790" s="106"/>
      <c r="AL790" s="106"/>
      <c r="AM790" s="106"/>
      <c r="AN790" s="106"/>
      <c r="AO790" s="106"/>
      <c r="AP790" s="106"/>
      <c r="AQ790" s="106"/>
      <c r="AR790" s="106"/>
      <c r="AS790" s="106"/>
      <c r="AT790" s="106"/>
      <c r="AU790" s="106"/>
      <c r="AV790" s="106"/>
      <c r="AW790" s="106"/>
      <c r="AX790" s="106"/>
      <c r="AY790" s="106"/>
      <c r="AZ790" s="106"/>
      <c r="BA790" s="106"/>
    </row>
    <row r="791" customFormat="false" ht="12.8" hidden="false" customHeight="false" outlineLevel="0" collapsed="false">
      <c r="K791" s="106"/>
      <c r="W791" s="106"/>
      <c r="X791" s="103"/>
      <c r="Y791" s="106"/>
      <c r="Z791" s="106"/>
      <c r="AA791" s="106"/>
      <c r="AB791" s="106"/>
      <c r="AC791" s="106"/>
      <c r="AD791" s="106"/>
      <c r="AE791" s="106"/>
      <c r="AF791" s="106"/>
      <c r="AG791" s="106"/>
      <c r="AH791" s="106"/>
      <c r="AI791" s="106"/>
      <c r="AJ791" s="106"/>
      <c r="AK791" s="106"/>
      <c r="AL791" s="106"/>
      <c r="AM791" s="106"/>
      <c r="AN791" s="106"/>
      <c r="AO791" s="106"/>
      <c r="AP791" s="106"/>
      <c r="AQ791" s="106"/>
      <c r="AR791" s="106"/>
      <c r="AS791" s="106"/>
      <c r="AT791" s="106"/>
      <c r="AU791" s="106"/>
      <c r="AV791" s="106"/>
      <c r="AW791" s="106"/>
      <c r="AX791" s="106"/>
      <c r="AY791" s="106"/>
      <c r="AZ791" s="106"/>
      <c r="BA791" s="106"/>
    </row>
    <row r="792" customFormat="false" ht="12.8" hidden="false" customHeight="false" outlineLevel="0" collapsed="false">
      <c r="K792" s="106"/>
      <c r="W792" s="106"/>
      <c r="X792" s="103"/>
      <c r="Y792" s="106"/>
      <c r="Z792" s="106"/>
      <c r="AA792" s="106"/>
      <c r="AB792" s="106"/>
      <c r="AC792" s="106"/>
      <c r="AD792" s="106"/>
      <c r="AE792" s="106"/>
      <c r="AF792" s="106"/>
      <c r="AG792" s="106"/>
      <c r="AH792" s="106"/>
      <c r="AI792" s="106"/>
      <c r="AJ792" s="106"/>
      <c r="AK792" s="106"/>
      <c r="AL792" s="106"/>
      <c r="AM792" s="106"/>
      <c r="AN792" s="106"/>
      <c r="AO792" s="106"/>
      <c r="AP792" s="106"/>
      <c r="AQ792" s="106"/>
      <c r="AR792" s="106"/>
      <c r="AS792" s="106"/>
      <c r="AT792" s="106"/>
      <c r="AU792" s="106"/>
      <c r="AV792" s="106"/>
      <c r="AW792" s="106"/>
      <c r="AX792" s="106"/>
      <c r="AY792" s="106"/>
      <c r="AZ792" s="106"/>
      <c r="BA792" s="106"/>
    </row>
    <row r="793" customFormat="false" ht="12.8" hidden="false" customHeight="false" outlineLevel="0" collapsed="false">
      <c r="K793" s="106"/>
      <c r="W793" s="106"/>
      <c r="X793" s="103"/>
      <c r="Y793" s="106"/>
      <c r="Z793" s="106"/>
      <c r="AA793" s="106"/>
      <c r="AB793" s="106"/>
      <c r="AC793" s="106"/>
      <c r="AD793" s="106"/>
      <c r="AE793" s="106"/>
      <c r="AF793" s="106"/>
      <c r="AG793" s="106"/>
      <c r="AH793" s="106"/>
      <c r="AI793" s="106"/>
      <c r="AJ793" s="106"/>
      <c r="AK793" s="106"/>
      <c r="AL793" s="106"/>
      <c r="AM793" s="106"/>
      <c r="AN793" s="106"/>
      <c r="AO793" s="106"/>
      <c r="AP793" s="106"/>
      <c r="AQ793" s="106"/>
      <c r="AR793" s="106"/>
      <c r="AS793" s="106"/>
      <c r="AT793" s="106"/>
      <c r="AU793" s="106"/>
      <c r="AV793" s="106"/>
      <c r="AW793" s="106"/>
      <c r="AX793" s="106"/>
      <c r="AY793" s="106"/>
      <c r="AZ793" s="106"/>
      <c r="BA793" s="106"/>
    </row>
    <row r="794" customFormat="false" ht="12.8" hidden="false" customHeight="false" outlineLevel="0" collapsed="false">
      <c r="K794" s="106"/>
      <c r="W794" s="106"/>
      <c r="X794" s="103"/>
      <c r="Y794" s="106"/>
      <c r="Z794" s="106"/>
      <c r="AA794" s="106"/>
      <c r="AB794" s="106"/>
      <c r="AC794" s="106"/>
      <c r="AD794" s="106"/>
      <c r="AE794" s="106"/>
      <c r="AF794" s="106"/>
      <c r="AG794" s="106"/>
      <c r="AH794" s="106"/>
      <c r="AI794" s="106"/>
      <c r="AJ794" s="106"/>
      <c r="AK794" s="106"/>
      <c r="AL794" s="106"/>
      <c r="AM794" s="106"/>
      <c r="AN794" s="106"/>
      <c r="AO794" s="106"/>
      <c r="AP794" s="106"/>
      <c r="AQ794" s="106"/>
      <c r="AR794" s="106"/>
      <c r="AS794" s="106"/>
      <c r="AT794" s="106"/>
      <c r="AU794" s="106"/>
      <c r="AV794" s="106"/>
      <c r="AW794" s="106"/>
      <c r="AX794" s="106"/>
      <c r="AY794" s="106"/>
      <c r="AZ794" s="106"/>
      <c r="BA794" s="106"/>
    </row>
    <row r="795" customFormat="false" ht="12.8" hidden="false" customHeight="false" outlineLevel="0" collapsed="false">
      <c r="K795" s="106"/>
      <c r="W795" s="106"/>
      <c r="X795" s="103"/>
      <c r="Y795" s="106"/>
      <c r="Z795" s="106"/>
      <c r="AA795" s="106"/>
      <c r="AB795" s="106"/>
      <c r="AC795" s="106"/>
      <c r="AD795" s="106"/>
      <c r="AE795" s="106"/>
      <c r="AF795" s="106"/>
      <c r="AG795" s="106"/>
      <c r="AH795" s="106"/>
      <c r="AI795" s="106"/>
      <c r="AJ795" s="106"/>
      <c r="AK795" s="106"/>
      <c r="AL795" s="106"/>
      <c r="AM795" s="106"/>
      <c r="AN795" s="106"/>
      <c r="AO795" s="106"/>
      <c r="AP795" s="106"/>
      <c r="AQ795" s="106"/>
      <c r="AR795" s="106"/>
      <c r="AS795" s="106"/>
      <c r="AT795" s="106"/>
      <c r="AU795" s="106"/>
      <c r="AV795" s="106"/>
      <c r="AW795" s="106"/>
      <c r="AX795" s="106"/>
      <c r="AY795" s="106"/>
      <c r="AZ795" s="106"/>
      <c r="BA795" s="106"/>
    </row>
    <row r="796" customFormat="false" ht="12.8" hidden="false" customHeight="false" outlineLevel="0" collapsed="false">
      <c r="K796" s="106"/>
      <c r="W796" s="106"/>
      <c r="X796" s="103"/>
      <c r="Y796" s="106"/>
      <c r="Z796" s="106"/>
      <c r="AA796" s="106"/>
      <c r="AB796" s="106"/>
      <c r="AC796" s="106"/>
      <c r="AD796" s="106"/>
      <c r="AE796" s="106"/>
      <c r="AF796" s="106"/>
      <c r="AG796" s="106"/>
      <c r="AH796" s="106"/>
      <c r="AI796" s="106"/>
      <c r="AJ796" s="106"/>
      <c r="AK796" s="106"/>
      <c r="AL796" s="106"/>
      <c r="AM796" s="106"/>
      <c r="AN796" s="106"/>
      <c r="AO796" s="106"/>
      <c r="AP796" s="106"/>
      <c r="AQ796" s="106"/>
      <c r="AR796" s="106"/>
      <c r="AS796" s="106"/>
      <c r="AT796" s="106"/>
      <c r="AU796" s="106"/>
      <c r="AV796" s="106"/>
      <c r="AW796" s="106"/>
      <c r="AX796" s="106"/>
      <c r="AY796" s="106"/>
      <c r="AZ796" s="106"/>
      <c r="BA796" s="106"/>
    </row>
    <row r="797" customFormat="false" ht="12.8" hidden="false" customHeight="false" outlineLevel="0" collapsed="false">
      <c r="K797" s="106"/>
      <c r="W797" s="106"/>
      <c r="X797" s="103"/>
      <c r="Y797" s="106"/>
      <c r="Z797" s="106"/>
      <c r="AA797" s="106"/>
      <c r="AB797" s="106"/>
      <c r="AC797" s="106"/>
      <c r="AD797" s="106"/>
      <c r="AE797" s="106"/>
      <c r="AF797" s="106"/>
      <c r="AG797" s="106"/>
      <c r="AH797" s="106"/>
      <c r="AI797" s="106"/>
      <c r="AJ797" s="106"/>
      <c r="AK797" s="106"/>
      <c r="AL797" s="106"/>
      <c r="AM797" s="106"/>
      <c r="AN797" s="106"/>
      <c r="AO797" s="106"/>
      <c r="AP797" s="106"/>
      <c r="AQ797" s="106"/>
      <c r="AR797" s="106"/>
      <c r="AS797" s="106"/>
      <c r="AT797" s="106"/>
      <c r="AU797" s="106"/>
      <c r="AV797" s="106"/>
      <c r="AW797" s="106"/>
      <c r="AX797" s="106"/>
      <c r="AY797" s="106"/>
      <c r="AZ797" s="106"/>
      <c r="BA797" s="106"/>
    </row>
    <row r="798" customFormat="false" ht="12.8" hidden="false" customHeight="false" outlineLevel="0" collapsed="false">
      <c r="K798" s="106"/>
      <c r="W798" s="106"/>
      <c r="X798" s="103"/>
      <c r="Y798" s="106"/>
      <c r="Z798" s="106"/>
      <c r="AA798" s="106"/>
      <c r="AB798" s="106"/>
      <c r="AC798" s="106"/>
      <c r="AD798" s="106"/>
      <c r="AE798" s="106"/>
      <c r="AF798" s="106"/>
      <c r="AG798" s="106"/>
      <c r="AH798" s="106"/>
      <c r="AI798" s="106"/>
      <c r="AJ798" s="106"/>
      <c r="AK798" s="106"/>
      <c r="AL798" s="106"/>
      <c r="AM798" s="106"/>
      <c r="AN798" s="106"/>
      <c r="AO798" s="106"/>
      <c r="AP798" s="106"/>
      <c r="AQ798" s="106"/>
      <c r="AR798" s="106"/>
      <c r="AS798" s="106"/>
      <c r="AT798" s="106"/>
      <c r="AU798" s="106"/>
      <c r="AV798" s="106"/>
      <c r="AW798" s="106"/>
      <c r="AX798" s="106"/>
      <c r="AY798" s="106"/>
      <c r="AZ798" s="106"/>
      <c r="BA798" s="106"/>
    </row>
    <row r="799" customFormat="false" ht="12.8" hidden="false" customHeight="false" outlineLevel="0" collapsed="false">
      <c r="K799" s="106"/>
      <c r="W799" s="106"/>
      <c r="X799" s="103"/>
      <c r="Y799" s="106"/>
      <c r="Z799" s="106"/>
      <c r="AA799" s="106"/>
      <c r="AB799" s="106"/>
      <c r="AC799" s="106"/>
      <c r="AD799" s="106"/>
      <c r="AE799" s="106"/>
      <c r="AF799" s="106"/>
      <c r="AG799" s="106"/>
      <c r="AH799" s="106"/>
      <c r="AI799" s="106"/>
      <c r="AJ799" s="106"/>
      <c r="AK799" s="106"/>
      <c r="AL799" s="106"/>
      <c r="AM799" s="106"/>
      <c r="AN799" s="106"/>
      <c r="AO799" s="106"/>
      <c r="AP799" s="106"/>
      <c r="AQ799" s="106"/>
      <c r="AR799" s="106"/>
      <c r="AS799" s="106"/>
      <c r="AT799" s="106"/>
      <c r="AU799" s="106"/>
      <c r="AV799" s="106"/>
      <c r="AW799" s="106"/>
      <c r="AX799" s="106"/>
      <c r="AY799" s="106"/>
      <c r="AZ799" s="106"/>
      <c r="BA799" s="106"/>
    </row>
    <row r="800" customFormat="false" ht="12.8" hidden="false" customHeight="false" outlineLevel="0" collapsed="false">
      <c r="K800" s="106"/>
      <c r="W800" s="106"/>
      <c r="X800" s="103"/>
      <c r="Y800" s="106"/>
      <c r="Z800" s="106"/>
      <c r="AA800" s="106"/>
      <c r="AB800" s="106"/>
      <c r="AC800" s="106"/>
      <c r="AD800" s="106"/>
      <c r="AE800" s="106"/>
      <c r="AF800" s="106"/>
      <c r="AG800" s="106"/>
      <c r="AH800" s="106"/>
      <c r="AI800" s="106"/>
      <c r="AJ800" s="106"/>
      <c r="AK800" s="106"/>
      <c r="AL800" s="106"/>
      <c r="AM800" s="106"/>
      <c r="AN800" s="106"/>
      <c r="AO800" s="106"/>
      <c r="AP800" s="106"/>
      <c r="AQ800" s="106"/>
      <c r="AR800" s="106"/>
      <c r="AS800" s="106"/>
      <c r="AT800" s="106"/>
      <c r="AU800" s="106"/>
      <c r="AV800" s="106"/>
      <c r="AW800" s="106"/>
      <c r="AX800" s="106"/>
      <c r="AY800" s="106"/>
      <c r="AZ800" s="106"/>
      <c r="BA800" s="106"/>
    </row>
    <row r="801" customFormat="false" ht="12.8" hidden="false" customHeight="false" outlineLevel="0" collapsed="false">
      <c r="K801" s="106"/>
      <c r="W801" s="106"/>
      <c r="X801" s="103"/>
      <c r="Y801" s="106"/>
      <c r="Z801" s="106"/>
      <c r="AA801" s="106"/>
      <c r="AB801" s="106"/>
      <c r="AC801" s="106"/>
      <c r="AD801" s="106"/>
      <c r="AE801" s="106"/>
      <c r="AF801" s="106"/>
      <c r="AG801" s="106"/>
      <c r="AH801" s="106"/>
      <c r="AI801" s="106"/>
      <c r="AJ801" s="106"/>
      <c r="AK801" s="106"/>
      <c r="AL801" s="106"/>
      <c r="AM801" s="106"/>
      <c r="AN801" s="106"/>
      <c r="AO801" s="106"/>
      <c r="AP801" s="106"/>
      <c r="AQ801" s="106"/>
      <c r="AR801" s="106"/>
      <c r="AS801" s="106"/>
      <c r="AT801" s="106"/>
      <c r="AU801" s="106"/>
      <c r="AV801" s="106"/>
      <c r="AW801" s="106"/>
      <c r="AX801" s="106"/>
      <c r="AY801" s="106"/>
      <c r="AZ801" s="106"/>
      <c r="BA801" s="106"/>
    </row>
    <row r="802" customFormat="false" ht="12.8" hidden="false" customHeight="false" outlineLevel="0" collapsed="false">
      <c r="K802" s="106"/>
      <c r="W802" s="106"/>
      <c r="X802" s="103"/>
      <c r="Y802" s="106"/>
      <c r="Z802" s="106"/>
      <c r="AA802" s="106"/>
      <c r="AB802" s="106"/>
      <c r="AC802" s="106"/>
      <c r="AD802" s="106"/>
      <c r="AE802" s="106"/>
      <c r="AF802" s="106"/>
      <c r="AG802" s="106"/>
      <c r="AH802" s="106"/>
      <c r="AI802" s="106"/>
      <c r="AJ802" s="106"/>
      <c r="AK802" s="106"/>
      <c r="AL802" s="106"/>
      <c r="AM802" s="106"/>
      <c r="AN802" s="106"/>
      <c r="AO802" s="106"/>
      <c r="AP802" s="106"/>
      <c r="AQ802" s="106"/>
      <c r="AR802" s="106"/>
      <c r="AS802" s="106"/>
      <c r="AT802" s="106"/>
      <c r="AU802" s="106"/>
      <c r="AV802" s="106"/>
      <c r="AW802" s="106"/>
      <c r="AX802" s="106"/>
      <c r="AY802" s="106"/>
      <c r="AZ802" s="106"/>
      <c r="BA802" s="106"/>
    </row>
    <row r="803" customFormat="false" ht="12.8" hidden="false" customHeight="false" outlineLevel="0" collapsed="false">
      <c r="K803" s="106"/>
      <c r="W803" s="106"/>
      <c r="X803" s="103"/>
      <c r="Y803" s="106"/>
      <c r="Z803" s="106"/>
      <c r="AA803" s="106"/>
      <c r="AB803" s="106"/>
      <c r="AC803" s="106"/>
      <c r="AD803" s="106"/>
      <c r="AE803" s="106"/>
      <c r="AF803" s="106"/>
      <c r="AG803" s="106"/>
      <c r="AH803" s="106"/>
      <c r="AI803" s="106"/>
      <c r="AJ803" s="106"/>
      <c r="AK803" s="106"/>
      <c r="AL803" s="106"/>
      <c r="AM803" s="106"/>
      <c r="AN803" s="106"/>
      <c r="AO803" s="106"/>
      <c r="AP803" s="106"/>
      <c r="AQ803" s="106"/>
      <c r="AR803" s="106"/>
      <c r="AS803" s="106"/>
      <c r="AT803" s="106"/>
      <c r="AU803" s="106"/>
      <c r="AV803" s="106"/>
      <c r="AW803" s="106"/>
      <c r="AX803" s="106"/>
      <c r="AY803" s="106"/>
      <c r="AZ803" s="106"/>
      <c r="BA803" s="106"/>
    </row>
    <row r="804" customFormat="false" ht="12.8" hidden="false" customHeight="false" outlineLevel="0" collapsed="false">
      <c r="K804" s="106"/>
      <c r="W804" s="106"/>
      <c r="X804" s="103"/>
      <c r="Y804" s="106"/>
      <c r="Z804" s="106"/>
      <c r="AA804" s="106"/>
      <c r="AB804" s="106"/>
      <c r="AC804" s="106"/>
      <c r="AD804" s="106"/>
      <c r="AE804" s="106"/>
      <c r="AF804" s="106"/>
      <c r="AG804" s="106"/>
      <c r="AH804" s="106"/>
      <c r="AI804" s="106"/>
      <c r="AJ804" s="106"/>
      <c r="AK804" s="106"/>
      <c r="AL804" s="106"/>
      <c r="AM804" s="106"/>
      <c r="AN804" s="106"/>
      <c r="AO804" s="106"/>
      <c r="AP804" s="106"/>
      <c r="AQ804" s="106"/>
      <c r="AR804" s="106"/>
      <c r="AS804" s="106"/>
      <c r="AT804" s="106"/>
      <c r="AU804" s="106"/>
      <c r="AV804" s="106"/>
      <c r="AW804" s="106"/>
      <c r="AX804" s="106"/>
      <c r="AY804" s="106"/>
      <c r="AZ804" s="106"/>
      <c r="BA804" s="106"/>
    </row>
    <row r="805" customFormat="false" ht="12.8" hidden="false" customHeight="false" outlineLevel="0" collapsed="false">
      <c r="K805" s="106"/>
      <c r="W805" s="106"/>
      <c r="X805" s="103"/>
      <c r="Y805" s="106"/>
      <c r="Z805" s="106"/>
      <c r="AA805" s="106"/>
      <c r="AB805" s="106"/>
      <c r="AC805" s="106"/>
      <c r="AD805" s="106"/>
      <c r="AE805" s="106"/>
      <c r="AF805" s="106"/>
      <c r="AG805" s="106"/>
      <c r="AH805" s="106"/>
      <c r="AI805" s="106"/>
      <c r="AJ805" s="106"/>
      <c r="AK805" s="106"/>
      <c r="AL805" s="106"/>
      <c r="AM805" s="106"/>
      <c r="AN805" s="106"/>
      <c r="AO805" s="106"/>
      <c r="AP805" s="106"/>
      <c r="AQ805" s="106"/>
      <c r="AR805" s="106"/>
      <c r="AS805" s="106"/>
      <c r="AT805" s="106"/>
      <c r="AU805" s="106"/>
      <c r="AV805" s="106"/>
      <c r="AW805" s="106"/>
      <c r="AX805" s="106"/>
      <c r="AY805" s="106"/>
      <c r="AZ805" s="106"/>
      <c r="BA805" s="106"/>
    </row>
    <row r="806" customFormat="false" ht="12.8" hidden="false" customHeight="false" outlineLevel="0" collapsed="false">
      <c r="K806" s="106"/>
      <c r="W806" s="106"/>
      <c r="X806" s="103"/>
      <c r="Y806" s="106"/>
      <c r="Z806" s="106"/>
      <c r="AA806" s="106"/>
      <c r="AB806" s="106"/>
      <c r="AC806" s="106"/>
      <c r="AD806" s="106"/>
      <c r="AE806" s="106"/>
      <c r="AF806" s="106"/>
      <c r="AG806" s="106"/>
      <c r="AH806" s="106"/>
      <c r="AI806" s="106"/>
      <c r="AJ806" s="106"/>
      <c r="AK806" s="106"/>
      <c r="AL806" s="106"/>
      <c r="AM806" s="106"/>
      <c r="AN806" s="106"/>
      <c r="AO806" s="106"/>
      <c r="AP806" s="106"/>
      <c r="AQ806" s="106"/>
      <c r="AR806" s="106"/>
      <c r="AS806" s="106"/>
      <c r="AT806" s="106"/>
      <c r="AU806" s="106"/>
      <c r="AV806" s="106"/>
      <c r="AW806" s="106"/>
      <c r="AX806" s="106"/>
      <c r="AY806" s="106"/>
      <c r="AZ806" s="106"/>
      <c r="BA806" s="106"/>
    </row>
    <row r="807" customFormat="false" ht="12.8" hidden="false" customHeight="false" outlineLevel="0" collapsed="false">
      <c r="K807" s="106"/>
      <c r="W807" s="106"/>
      <c r="X807" s="103"/>
      <c r="Y807" s="106"/>
      <c r="Z807" s="106"/>
      <c r="AA807" s="106"/>
      <c r="AB807" s="106"/>
      <c r="AC807" s="106"/>
      <c r="AD807" s="106"/>
      <c r="AE807" s="106"/>
      <c r="AF807" s="106"/>
      <c r="AG807" s="106"/>
      <c r="AH807" s="106"/>
      <c r="AI807" s="106"/>
      <c r="AJ807" s="106"/>
      <c r="AK807" s="106"/>
      <c r="AL807" s="106"/>
      <c r="AM807" s="106"/>
      <c r="AN807" s="106"/>
      <c r="AO807" s="106"/>
      <c r="AP807" s="106"/>
      <c r="AQ807" s="106"/>
      <c r="AR807" s="106"/>
      <c r="AS807" s="106"/>
      <c r="AT807" s="106"/>
      <c r="AU807" s="106"/>
      <c r="AV807" s="106"/>
      <c r="AW807" s="106"/>
      <c r="AX807" s="106"/>
      <c r="AY807" s="106"/>
      <c r="AZ807" s="106"/>
      <c r="BA807" s="106"/>
    </row>
    <row r="808" customFormat="false" ht="12.8" hidden="false" customHeight="false" outlineLevel="0" collapsed="false">
      <c r="K808" s="106"/>
      <c r="W808" s="106"/>
      <c r="X808" s="103"/>
      <c r="Y808" s="106"/>
      <c r="Z808" s="106"/>
      <c r="AA808" s="106"/>
      <c r="AB808" s="106"/>
      <c r="AC808" s="106"/>
      <c r="AD808" s="106"/>
      <c r="AE808" s="106"/>
      <c r="AF808" s="106"/>
      <c r="AG808" s="106"/>
      <c r="AH808" s="106"/>
      <c r="AI808" s="106"/>
      <c r="AJ808" s="106"/>
      <c r="AK808" s="106"/>
      <c r="AL808" s="106"/>
      <c r="AM808" s="106"/>
      <c r="AN808" s="106"/>
      <c r="AO808" s="106"/>
      <c r="AP808" s="106"/>
      <c r="AQ808" s="106"/>
      <c r="AR808" s="106"/>
      <c r="AS808" s="106"/>
      <c r="AT808" s="106"/>
      <c r="AU808" s="106"/>
      <c r="AV808" s="106"/>
      <c r="AW808" s="106"/>
      <c r="AX808" s="106"/>
      <c r="AY808" s="106"/>
      <c r="AZ808" s="106"/>
      <c r="BA808" s="106"/>
    </row>
    <row r="809" customFormat="false" ht="12.8" hidden="false" customHeight="false" outlineLevel="0" collapsed="false">
      <c r="K809" s="106"/>
      <c r="W809" s="106"/>
      <c r="X809" s="103"/>
      <c r="Y809" s="106"/>
      <c r="Z809" s="106"/>
      <c r="AA809" s="106"/>
      <c r="AB809" s="106"/>
      <c r="AC809" s="106"/>
      <c r="AD809" s="106"/>
      <c r="AE809" s="106"/>
      <c r="AF809" s="106"/>
      <c r="AG809" s="106"/>
      <c r="AH809" s="106"/>
      <c r="AI809" s="106"/>
      <c r="AJ809" s="106"/>
      <c r="AK809" s="106"/>
      <c r="AL809" s="106"/>
      <c r="AM809" s="106"/>
      <c r="AN809" s="106"/>
      <c r="AO809" s="106"/>
      <c r="AP809" s="106"/>
      <c r="AQ809" s="106"/>
      <c r="AR809" s="106"/>
      <c r="AS809" s="106"/>
      <c r="AT809" s="106"/>
      <c r="AU809" s="106"/>
      <c r="AV809" s="106"/>
      <c r="AW809" s="106"/>
      <c r="AX809" s="106"/>
      <c r="AY809" s="106"/>
      <c r="AZ809" s="106"/>
      <c r="BA809" s="106"/>
    </row>
    <row r="810" customFormat="false" ht="12.8" hidden="false" customHeight="false" outlineLevel="0" collapsed="false">
      <c r="K810" s="106"/>
      <c r="W810" s="106"/>
      <c r="X810" s="103"/>
      <c r="Y810" s="106"/>
      <c r="Z810" s="106"/>
      <c r="AA810" s="106"/>
      <c r="AB810" s="106"/>
      <c r="AC810" s="106"/>
      <c r="AD810" s="106"/>
      <c r="AE810" s="106"/>
      <c r="AF810" s="106"/>
      <c r="AG810" s="106"/>
      <c r="AH810" s="106"/>
      <c r="AI810" s="106"/>
      <c r="AJ810" s="106"/>
      <c r="AK810" s="106"/>
      <c r="AL810" s="106"/>
      <c r="AM810" s="106"/>
      <c r="AN810" s="106"/>
      <c r="AO810" s="106"/>
      <c r="AP810" s="106"/>
      <c r="AQ810" s="106"/>
      <c r="AR810" s="106"/>
      <c r="AS810" s="106"/>
      <c r="AT810" s="106"/>
      <c r="AU810" s="106"/>
      <c r="AV810" s="106"/>
      <c r="AW810" s="106"/>
      <c r="AX810" s="106"/>
      <c r="AY810" s="106"/>
      <c r="AZ810" s="106"/>
      <c r="BA810" s="106"/>
    </row>
    <row r="811" customFormat="false" ht="12.8" hidden="false" customHeight="false" outlineLevel="0" collapsed="false">
      <c r="K811" s="106"/>
      <c r="W811" s="106"/>
      <c r="X811" s="103"/>
      <c r="Y811" s="106"/>
      <c r="Z811" s="106"/>
      <c r="AA811" s="106"/>
      <c r="AB811" s="106"/>
      <c r="AC811" s="106"/>
      <c r="AD811" s="106"/>
      <c r="AE811" s="106"/>
      <c r="AF811" s="106"/>
      <c r="AG811" s="106"/>
      <c r="AH811" s="106"/>
      <c r="AI811" s="106"/>
      <c r="AJ811" s="106"/>
      <c r="AK811" s="106"/>
      <c r="AL811" s="106"/>
      <c r="AM811" s="106"/>
      <c r="AN811" s="106"/>
      <c r="AO811" s="106"/>
      <c r="AP811" s="106"/>
      <c r="AQ811" s="106"/>
      <c r="AR811" s="106"/>
      <c r="AS811" s="106"/>
      <c r="AT811" s="106"/>
      <c r="AU811" s="106"/>
      <c r="AV811" s="106"/>
      <c r="AW811" s="106"/>
      <c r="AX811" s="106"/>
      <c r="AY811" s="106"/>
      <c r="AZ811" s="106"/>
      <c r="BA811" s="106"/>
    </row>
    <row r="812" customFormat="false" ht="12.8" hidden="false" customHeight="false" outlineLevel="0" collapsed="false">
      <c r="K812" s="106"/>
      <c r="W812" s="106"/>
      <c r="X812" s="103"/>
      <c r="Y812" s="106"/>
      <c r="Z812" s="106"/>
      <c r="AA812" s="106"/>
      <c r="AB812" s="106"/>
      <c r="AC812" s="106"/>
      <c r="AD812" s="106"/>
      <c r="AE812" s="106"/>
      <c r="AF812" s="106"/>
      <c r="AG812" s="106"/>
      <c r="AH812" s="106"/>
      <c r="AI812" s="106"/>
      <c r="AJ812" s="106"/>
      <c r="AK812" s="106"/>
      <c r="AL812" s="106"/>
      <c r="AM812" s="106"/>
      <c r="AN812" s="106"/>
      <c r="AO812" s="106"/>
      <c r="AP812" s="106"/>
      <c r="AQ812" s="106"/>
      <c r="AR812" s="106"/>
      <c r="AS812" s="106"/>
      <c r="AT812" s="106"/>
      <c r="AU812" s="106"/>
      <c r="AV812" s="106"/>
      <c r="AW812" s="106"/>
      <c r="AX812" s="106"/>
      <c r="AY812" s="106"/>
      <c r="AZ812" s="106"/>
      <c r="BA812" s="106"/>
    </row>
    <row r="813" customFormat="false" ht="12.8" hidden="false" customHeight="false" outlineLevel="0" collapsed="false">
      <c r="K813" s="106"/>
      <c r="W813" s="106"/>
      <c r="X813" s="103"/>
      <c r="Y813" s="106"/>
      <c r="Z813" s="106"/>
      <c r="AA813" s="106"/>
      <c r="AB813" s="106"/>
      <c r="AC813" s="106"/>
      <c r="AD813" s="106"/>
      <c r="AE813" s="106"/>
      <c r="AF813" s="106"/>
      <c r="AG813" s="106"/>
      <c r="AH813" s="106"/>
      <c r="AI813" s="106"/>
      <c r="AJ813" s="106"/>
      <c r="AK813" s="106"/>
      <c r="AL813" s="106"/>
      <c r="AM813" s="106"/>
      <c r="AN813" s="106"/>
      <c r="AO813" s="106"/>
      <c r="AP813" s="106"/>
      <c r="AQ813" s="106"/>
      <c r="AR813" s="106"/>
      <c r="AS813" s="106"/>
      <c r="AT813" s="106"/>
      <c r="AU813" s="106"/>
      <c r="AV813" s="106"/>
      <c r="AW813" s="106"/>
      <c r="AX813" s="106"/>
      <c r="AY813" s="106"/>
      <c r="AZ813" s="106"/>
      <c r="BA813" s="106"/>
    </row>
    <row r="814" customFormat="false" ht="12.8" hidden="false" customHeight="false" outlineLevel="0" collapsed="false">
      <c r="K814" s="106"/>
      <c r="W814" s="106"/>
      <c r="X814" s="103"/>
      <c r="Y814" s="106"/>
      <c r="Z814" s="106"/>
      <c r="AA814" s="106"/>
      <c r="AB814" s="106"/>
      <c r="AC814" s="106"/>
      <c r="AD814" s="106"/>
      <c r="AE814" s="106"/>
      <c r="AF814" s="106"/>
      <c r="AG814" s="106"/>
      <c r="AH814" s="106"/>
      <c r="AI814" s="106"/>
      <c r="AJ814" s="106"/>
      <c r="AK814" s="106"/>
      <c r="AL814" s="106"/>
      <c r="AM814" s="106"/>
      <c r="AN814" s="106"/>
      <c r="AO814" s="106"/>
      <c r="AP814" s="106"/>
      <c r="AQ814" s="106"/>
      <c r="AR814" s="106"/>
      <c r="AS814" s="106"/>
      <c r="AT814" s="106"/>
      <c r="AU814" s="106"/>
      <c r="AV814" s="106"/>
      <c r="AW814" s="106"/>
      <c r="AX814" s="106"/>
      <c r="AY814" s="106"/>
      <c r="AZ814" s="106"/>
      <c r="BA814" s="106"/>
    </row>
    <row r="815" customFormat="false" ht="12.8" hidden="false" customHeight="false" outlineLevel="0" collapsed="false">
      <c r="K815" s="106"/>
      <c r="W815" s="106"/>
      <c r="X815" s="103"/>
      <c r="Y815" s="106"/>
      <c r="Z815" s="106"/>
      <c r="AA815" s="106"/>
      <c r="AB815" s="106"/>
      <c r="AC815" s="106"/>
      <c r="AD815" s="106"/>
      <c r="AE815" s="106"/>
      <c r="AF815" s="106"/>
      <c r="AG815" s="106"/>
      <c r="AH815" s="106"/>
      <c r="AI815" s="106"/>
      <c r="AJ815" s="106"/>
      <c r="AK815" s="106"/>
      <c r="AL815" s="106"/>
      <c r="AM815" s="106"/>
      <c r="AN815" s="106"/>
      <c r="AO815" s="106"/>
      <c r="AP815" s="106"/>
      <c r="AQ815" s="106"/>
      <c r="AR815" s="106"/>
      <c r="AS815" s="106"/>
      <c r="AT815" s="106"/>
      <c r="AU815" s="106"/>
      <c r="AV815" s="106"/>
      <c r="AW815" s="106"/>
      <c r="AX815" s="106"/>
      <c r="AY815" s="106"/>
      <c r="AZ815" s="106"/>
      <c r="BA815" s="106"/>
    </row>
    <row r="816" customFormat="false" ht="12.8" hidden="false" customHeight="false" outlineLevel="0" collapsed="false">
      <c r="K816" s="106"/>
      <c r="W816" s="106"/>
      <c r="X816" s="103"/>
      <c r="Y816" s="106"/>
      <c r="Z816" s="106"/>
      <c r="AA816" s="106"/>
      <c r="AB816" s="106"/>
      <c r="AC816" s="106"/>
      <c r="AD816" s="106"/>
      <c r="AE816" s="106"/>
      <c r="AF816" s="106"/>
      <c r="AG816" s="106"/>
      <c r="AH816" s="106"/>
      <c r="AI816" s="106"/>
      <c r="AJ816" s="106"/>
      <c r="AK816" s="106"/>
      <c r="AL816" s="106"/>
      <c r="AM816" s="106"/>
      <c r="AN816" s="106"/>
      <c r="AO816" s="106"/>
      <c r="AP816" s="106"/>
      <c r="AQ816" s="106"/>
      <c r="AR816" s="106"/>
      <c r="AS816" s="106"/>
      <c r="AT816" s="106"/>
      <c r="AU816" s="106"/>
      <c r="AV816" s="106"/>
      <c r="AW816" s="106"/>
      <c r="AX816" s="106"/>
      <c r="AY816" s="106"/>
      <c r="AZ816" s="106"/>
      <c r="BA816" s="106"/>
    </row>
    <row r="817" customFormat="false" ht="12.8" hidden="false" customHeight="false" outlineLevel="0" collapsed="false">
      <c r="K817" s="106"/>
      <c r="W817" s="106"/>
      <c r="X817" s="103"/>
      <c r="Y817" s="106"/>
      <c r="Z817" s="106"/>
      <c r="AA817" s="106"/>
      <c r="AB817" s="106"/>
      <c r="AC817" s="106"/>
      <c r="AD817" s="106"/>
      <c r="AE817" s="106"/>
      <c r="AF817" s="106"/>
      <c r="AG817" s="106"/>
      <c r="AH817" s="106"/>
      <c r="AI817" s="106"/>
      <c r="AJ817" s="106"/>
      <c r="AK817" s="106"/>
      <c r="AL817" s="106"/>
      <c r="AM817" s="106"/>
      <c r="AN817" s="106"/>
      <c r="AO817" s="106"/>
      <c r="AP817" s="106"/>
      <c r="AQ817" s="106"/>
      <c r="AR817" s="106"/>
      <c r="AS817" s="106"/>
      <c r="AT817" s="106"/>
      <c r="AU817" s="106"/>
      <c r="AV817" s="106"/>
      <c r="AW817" s="106"/>
      <c r="AX817" s="106"/>
      <c r="AY817" s="106"/>
      <c r="AZ817" s="106"/>
      <c r="BA817" s="106"/>
    </row>
    <row r="818" customFormat="false" ht="12.8" hidden="false" customHeight="false" outlineLevel="0" collapsed="false">
      <c r="K818" s="106"/>
      <c r="W818" s="106"/>
      <c r="X818" s="103"/>
      <c r="Y818" s="106"/>
      <c r="Z818" s="106"/>
      <c r="AA818" s="106"/>
      <c r="AB818" s="106"/>
      <c r="AC818" s="106"/>
      <c r="AD818" s="106"/>
      <c r="AE818" s="106"/>
      <c r="AF818" s="106"/>
      <c r="AG818" s="106"/>
      <c r="AH818" s="106"/>
      <c r="AI818" s="106"/>
      <c r="AJ818" s="106"/>
      <c r="AK818" s="106"/>
      <c r="AL818" s="106"/>
      <c r="AM818" s="106"/>
      <c r="AN818" s="106"/>
      <c r="AO818" s="106"/>
      <c r="AP818" s="106"/>
      <c r="AQ818" s="106"/>
      <c r="AR818" s="106"/>
      <c r="AS818" s="106"/>
      <c r="AT818" s="106"/>
      <c r="AU818" s="106"/>
      <c r="AV818" s="106"/>
      <c r="AW818" s="106"/>
      <c r="AX818" s="106"/>
      <c r="AY818" s="106"/>
      <c r="AZ818" s="106"/>
      <c r="BA818" s="106"/>
    </row>
    <row r="819" customFormat="false" ht="12.8" hidden="false" customHeight="false" outlineLevel="0" collapsed="false">
      <c r="K819" s="106"/>
      <c r="W819" s="106"/>
      <c r="X819" s="103"/>
      <c r="Y819" s="106"/>
      <c r="Z819" s="106"/>
      <c r="AA819" s="106"/>
      <c r="AB819" s="106"/>
      <c r="AC819" s="106"/>
      <c r="AD819" s="106"/>
      <c r="AE819" s="106"/>
      <c r="AF819" s="106"/>
      <c r="AG819" s="106"/>
      <c r="AH819" s="106"/>
      <c r="AI819" s="106"/>
      <c r="AJ819" s="106"/>
      <c r="AK819" s="106"/>
      <c r="AL819" s="106"/>
      <c r="AM819" s="106"/>
      <c r="AN819" s="106"/>
      <c r="AO819" s="106"/>
      <c r="AP819" s="106"/>
      <c r="AQ819" s="106"/>
      <c r="AR819" s="106"/>
      <c r="AS819" s="106"/>
      <c r="AT819" s="106"/>
      <c r="AU819" s="106"/>
      <c r="AV819" s="106"/>
      <c r="AW819" s="106"/>
      <c r="AX819" s="106"/>
      <c r="AY819" s="106"/>
      <c r="AZ819" s="106"/>
      <c r="BA819" s="106"/>
    </row>
    <row r="820" customFormat="false" ht="12.8" hidden="false" customHeight="false" outlineLevel="0" collapsed="false">
      <c r="K820" s="106"/>
      <c r="W820" s="106"/>
      <c r="X820" s="103"/>
      <c r="Y820" s="106"/>
      <c r="Z820" s="106"/>
      <c r="AA820" s="106"/>
      <c r="AB820" s="106"/>
      <c r="AC820" s="106"/>
      <c r="AD820" s="106"/>
      <c r="AE820" s="106"/>
      <c r="AF820" s="106"/>
      <c r="AG820" s="106"/>
      <c r="AH820" s="106"/>
      <c r="AI820" s="106"/>
      <c r="AJ820" s="106"/>
      <c r="AK820" s="106"/>
      <c r="AL820" s="106"/>
      <c r="AM820" s="106"/>
      <c r="AN820" s="106"/>
      <c r="AO820" s="106"/>
      <c r="AP820" s="106"/>
      <c r="AQ820" s="106"/>
      <c r="AR820" s="106"/>
      <c r="AS820" s="106"/>
      <c r="AT820" s="106"/>
      <c r="AU820" s="106"/>
      <c r="AV820" s="106"/>
      <c r="AW820" s="106"/>
      <c r="AX820" s="106"/>
      <c r="AY820" s="106"/>
      <c r="AZ820" s="106"/>
      <c r="BA820" s="106"/>
    </row>
    <row r="821" customFormat="false" ht="12.8" hidden="false" customHeight="false" outlineLevel="0" collapsed="false">
      <c r="K821" s="106"/>
      <c r="W821" s="106"/>
      <c r="X821" s="103"/>
      <c r="Y821" s="106"/>
      <c r="Z821" s="106"/>
      <c r="AA821" s="106"/>
      <c r="AB821" s="106"/>
      <c r="AC821" s="106"/>
      <c r="AD821" s="106"/>
      <c r="AE821" s="106"/>
      <c r="AF821" s="106"/>
      <c r="AG821" s="106"/>
      <c r="AH821" s="106"/>
      <c r="AI821" s="106"/>
      <c r="AJ821" s="106"/>
      <c r="AK821" s="106"/>
      <c r="AL821" s="106"/>
      <c r="AM821" s="106"/>
      <c r="AN821" s="106"/>
      <c r="AO821" s="106"/>
      <c r="AP821" s="106"/>
      <c r="AQ821" s="106"/>
      <c r="AR821" s="106"/>
      <c r="AS821" s="106"/>
      <c r="AT821" s="106"/>
      <c r="AU821" s="106"/>
      <c r="AV821" s="106"/>
      <c r="AW821" s="106"/>
      <c r="AX821" s="106"/>
      <c r="AY821" s="106"/>
      <c r="AZ821" s="106"/>
      <c r="BA821" s="106"/>
    </row>
    <row r="822" customFormat="false" ht="12.8" hidden="false" customHeight="false" outlineLevel="0" collapsed="false">
      <c r="K822" s="106"/>
      <c r="W822" s="106"/>
      <c r="X822" s="103"/>
      <c r="Y822" s="106"/>
      <c r="Z822" s="106"/>
      <c r="AA822" s="106"/>
      <c r="AB822" s="106"/>
      <c r="AC822" s="106"/>
      <c r="AD822" s="106"/>
      <c r="AE822" s="106"/>
      <c r="AF822" s="106"/>
      <c r="AG822" s="106"/>
      <c r="AH822" s="106"/>
      <c r="AI822" s="106"/>
      <c r="AJ822" s="106"/>
      <c r="AK822" s="106"/>
      <c r="AL822" s="106"/>
      <c r="AM822" s="106"/>
      <c r="AN822" s="106"/>
      <c r="AO822" s="106"/>
      <c r="AP822" s="106"/>
      <c r="AQ822" s="106"/>
      <c r="AR822" s="106"/>
      <c r="AS822" s="106"/>
      <c r="AT822" s="106"/>
      <c r="AU822" s="106"/>
      <c r="AV822" s="106"/>
      <c r="AW822" s="106"/>
      <c r="AX822" s="106"/>
      <c r="AY822" s="106"/>
      <c r="AZ822" s="106"/>
      <c r="BA822" s="106"/>
    </row>
    <row r="823" customFormat="false" ht="12.8" hidden="false" customHeight="false" outlineLevel="0" collapsed="false">
      <c r="K823" s="106"/>
      <c r="W823" s="106"/>
      <c r="X823" s="103"/>
      <c r="Y823" s="106"/>
      <c r="Z823" s="106"/>
      <c r="AA823" s="106"/>
      <c r="AB823" s="106"/>
      <c r="AC823" s="106"/>
      <c r="AD823" s="106"/>
      <c r="AE823" s="106"/>
      <c r="AF823" s="106"/>
      <c r="AG823" s="106"/>
      <c r="AH823" s="106"/>
      <c r="AI823" s="106"/>
      <c r="AJ823" s="106"/>
      <c r="AK823" s="106"/>
      <c r="AL823" s="106"/>
      <c r="AM823" s="106"/>
      <c r="AN823" s="106"/>
      <c r="AO823" s="106"/>
      <c r="AP823" s="106"/>
      <c r="AQ823" s="106"/>
      <c r="AR823" s="106"/>
      <c r="AS823" s="106"/>
      <c r="AT823" s="106"/>
      <c r="AU823" s="106"/>
      <c r="AV823" s="106"/>
      <c r="AW823" s="106"/>
      <c r="AX823" s="106"/>
      <c r="AY823" s="106"/>
      <c r="AZ823" s="106"/>
      <c r="BA823" s="106"/>
    </row>
    <row r="824" customFormat="false" ht="12.8" hidden="false" customHeight="false" outlineLevel="0" collapsed="false">
      <c r="K824" s="106"/>
      <c r="W824" s="106"/>
      <c r="X824" s="103"/>
      <c r="Y824" s="106"/>
      <c r="Z824" s="106"/>
      <c r="AA824" s="106"/>
      <c r="AB824" s="106"/>
      <c r="AC824" s="106"/>
      <c r="AD824" s="106"/>
      <c r="AE824" s="106"/>
      <c r="AF824" s="106"/>
      <c r="AG824" s="106"/>
      <c r="AH824" s="106"/>
      <c r="AI824" s="106"/>
      <c r="AJ824" s="106"/>
      <c r="AK824" s="106"/>
      <c r="AL824" s="106"/>
      <c r="AM824" s="106"/>
      <c r="AN824" s="106"/>
      <c r="AO824" s="106"/>
      <c r="AP824" s="106"/>
      <c r="AQ824" s="106"/>
      <c r="AR824" s="106"/>
      <c r="AS824" s="106"/>
      <c r="AT824" s="106"/>
      <c r="AU824" s="106"/>
      <c r="AV824" s="106"/>
      <c r="AW824" s="106"/>
      <c r="AX824" s="106"/>
      <c r="AY824" s="106"/>
      <c r="AZ824" s="106"/>
      <c r="BA824" s="106"/>
    </row>
    <row r="825" customFormat="false" ht="12.8" hidden="false" customHeight="false" outlineLevel="0" collapsed="false">
      <c r="K825" s="106"/>
      <c r="W825" s="106"/>
      <c r="X825" s="103"/>
      <c r="Y825" s="106"/>
      <c r="Z825" s="106"/>
      <c r="AA825" s="106"/>
      <c r="AB825" s="106"/>
      <c r="AC825" s="106"/>
      <c r="AD825" s="106"/>
      <c r="AE825" s="106"/>
      <c r="AF825" s="106"/>
      <c r="AG825" s="106"/>
      <c r="AH825" s="106"/>
      <c r="AI825" s="106"/>
      <c r="AJ825" s="106"/>
      <c r="AK825" s="106"/>
      <c r="AL825" s="106"/>
      <c r="AM825" s="106"/>
      <c r="AN825" s="106"/>
      <c r="AO825" s="106"/>
      <c r="AP825" s="106"/>
      <c r="AQ825" s="106"/>
      <c r="AR825" s="106"/>
      <c r="AS825" s="106"/>
      <c r="AT825" s="106"/>
      <c r="AU825" s="106"/>
      <c r="AV825" s="106"/>
      <c r="AW825" s="106"/>
      <c r="AX825" s="106"/>
      <c r="AY825" s="106"/>
      <c r="AZ825" s="106"/>
      <c r="BA825" s="106"/>
    </row>
    <row r="826" customFormat="false" ht="12.8" hidden="false" customHeight="false" outlineLevel="0" collapsed="false">
      <c r="K826" s="106"/>
      <c r="W826" s="106"/>
      <c r="X826" s="103"/>
      <c r="Y826" s="106"/>
      <c r="Z826" s="106"/>
      <c r="AA826" s="106"/>
      <c r="AB826" s="106"/>
      <c r="AC826" s="106"/>
      <c r="AD826" s="106"/>
      <c r="AE826" s="106"/>
      <c r="AF826" s="106"/>
      <c r="AG826" s="106"/>
      <c r="AH826" s="106"/>
      <c r="AI826" s="106"/>
      <c r="AJ826" s="106"/>
      <c r="AK826" s="106"/>
      <c r="AL826" s="106"/>
      <c r="AM826" s="106"/>
      <c r="AN826" s="106"/>
      <c r="AO826" s="106"/>
      <c r="AP826" s="106"/>
      <c r="AQ826" s="106"/>
      <c r="AR826" s="106"/>
      <c r="AS826" s="106"/>
      <c r="AT826" s="106"/>
      <c r="AU826" s="106"/>
      <c r="AV826" s="106"/>
      <c r="AW826" s="106"/>
      <c r="AX826" s="106"/>
      <c r="AY826" s="106"/>
      <c r="AZ826" s="106"/>
      <c r="BA826" s="106"/>
    </row>
    <row r="827" customFormat="false" ht="12.8" hidden="false" customHeight="false" outlineLevel="0" collapsed="false">
      <c r="K827" s="106"/>
      <c r="W827" s="106"/>
      <c r="X827" s="103"/>
      <c r="Y827" s="106"/>
      <c r="Z827" s="106"/>
      <c r="AA827" s="106"/>
      <c r="AB827" s="106"/>
      <c r="AC827" s="106"/>
      <c r="AD827" s="106"/>
      <c r="AE827" s="106"/>
      <c r="AF827" s="106"/>
      <c r="AG827" s="106"/>
      <c r="AH827" s="106"/>
      <c r="AI827" s="106"/>
      <c r="AJ827" s="106"/>
      <c r="AK827" s="106"/>
      <c r="AL827" s="106"/>
      <c r="AM827" s="106"/>
      <c r="AN827" s="106"/>
      <c r="AO827" s="106"/>
      <c r="AP827" s="106"/>
      <c r="AQ827" s="106"/>
      <c r="AR827" s="106"/>
      <c r="AS827" s="106"/>
      <c r="AT827" s="106"/>
      <c r="AU827" s="106"/>
      <c r="AV827" s="106"/>
      <c r="AW827" s="106"/>
      <c r="AX827" s="106"/>
      <c r="AY827" s="106"/>
      <c r="AZ827" s="106"/>
      <c r="BA827" s="106"/>
    </row>
    <row r="828" customFormat="false" ht="12.8" hidden="false" customHeight="false" outlineLevel="0" collapsed="false">
      <c r="K828" s="106"/>
      <c r="W828" s="106"/>
      <c r="X828" s="103"/>
      <c r="Y828" s="106"/>
      <c r="Z828" s="106"/>
      <c r="AA828" s="106"/>
      <c r="AB828" s="106"/>
      <c r="AC828" s="106"/>
      <c r="AD828" s="106"/>
      <c r="AE828" s="106"/>
      <c r="AF828" s="106"/>
      <c r="AG828" s="106"/>
      <c r="AH828" s="106"/>
      <c r="AI828" s="106"/>
      <c r="AJ828" s="106"/>
      <c r="AK828" s="106"/>
      <c r="AL828" s="106"/>
      <c r="AM828" s="106"/>
      <c r="AN828" s="106"/>
      <c r="AO828" s="106"/>
      <c r="AP828" s="106"/>
      <c r="AQ828" s="106"/>
      <c r="AR828" s="106"/>
      <c r="AS828" s="106"/>
      <c r="AT828" s="106"/>
      <c r="AU828" s="106"/>
      <c r="AV828" s="106"/>
      <c r="AW828" s="106"/>
      <c r="AX828" s="106"/>
      <c r="AY828" s="106"/>
      <c r="AZ828" s="106"/>
      <c r="BA828" s="106"/>
    </row>
    <row r="829" customFormat="false" ht="12.8" hidden="false" customHeight="false" outlineLevel="0" collapsed="false">
      <c r="K829" s="106"/>
      <c r="W829" s="106"/>
      <c r="X829" s="103"/>
      <c r="Y829" s="106"/>
      <c r="Z829" s="106"/>
      <c r="AA829" s="106"/>
      <c r="AB829" s="106"/>
      <c r="AC829" s="106"/>
      <c r="AD829" s="106"/>
      <c r="AE829" s="106"/>
      <c r="AF829" s="106"/>
      <c r="AG829" s="106"/>
      <c r="AH829" s="106"/>
      <c r="AI829" s="106"/>
      <c r="AJ829" s="106"/>
      <c r="AK829" s="106"/>
      <c r="AL829" s="106"/>
      <c r="AM829" s="106"/>
      <c r="AN829" s="106"/>
      <c r="AO829" s="106"/>
      <c r="AP829" s="106"/>
      <c r="AQ829" s="106"/>
      <c r="AR829" s="106"/>
      <c r="AS829" s="106"/>
      <c r="AT829" s="106"/>
      <c r="AU829" s="106"/>
      <c r="AV829" s="106"/>
      <c r="AW829" s="106"/>
      <c r="AX829" s="106"/>
      <c r="AY829" s="106"/>
      <c r="AZ829" s="106"/>
      <c r="BA829" s="106"/>
    </row>
    <row r="830" customFormat="false" ht="12.8" hidden="false" customHeight="false" outlineLevel="0" collapsed="false">
      <c r="K830" s="106"/>
      <c r="W830" s="106"/>
      <c r="X830" s="103"/>
      <c r="Y830" s="106"/>
      <c r="Z830" s="106"/>
      <c r="AA830" s="106"/>
      <c r="AB830" s="106"/>
      <c r="AC830" s="106"/>
      <c r="AD830" s="106"/>
      <c r="AE830" s="106"/>
      <c r="AF830" s="106"/>
      <c r="AG830" s="106"/>
      <c r="AH830" s="106"/>
      <c r="AI830" s="106"/>
      <c r="AJ830" s="106"/>
      <c r="AK830" s="106"/>
      <c r="AL830" s="106"/>
      <c r="AM830" s="106"/>
      <c r="AN830" s="106"/>
      <c r="AO830" s="106"/>
      <c r="AP830" s="106"/>
      <c r="AQ830" s="106"/>
      <c r="AR830" s="106"/>
      <c r="AS830" s="106"/>
      <c r="AT830" s="106"/>
      <c r="AU830" s="106"/>
      <c r="AV830" s="106"/>
      <c r="AW830" s="106"/>
      <c r="AX830" s="106"/>
      <c r="AY830" s="106"/>
      <c r="AZ830" s="106"/>
      <c r="BA830" s="106"/>
    </row>
    <row r="831" customFormat="false" ht="12.8" hidden="false" customHeight="false" outlineLevel="0" collapsed="false">
      <c r="K831" s="106"/>
      <c r="W831" s="106"/>
      <c r="X831" s="103"/>
      <c r="Y831" s="106"/>
      <c r="Z831" s="106"/>
      <c r="AA831" s="106"/>
      <c r="AB831" s="106"/>
      <c r="AC831" s="106"/>
      <c r="AD831" s="106"/>
      <c r="AE831" s="106"/>
      <c r="AF831" s="106"/>
      <c r="AG831" s="106"/>
      <c r="AH831" s="106"/>
      <c r="AI831" s="106"/>
      <c r="AJ831" s="106"/>
      <c r="AK831" s="106"/>
      <c r="AL831" s="106"/>
      <c r="AM831" s="106"/>
      <c r="AN831" s="106"/>
      <c r="AO831" s="106"/>
      <c r="AP831" s="106"/>
      <c r="AQ831" s="106"/>
      <c r="AR831" s="106"/>
      <c r="AS831" s="106"/>
      <c r="AT831" s="106"/>
      <c r="AU831" s="106"/>
      <c r="AV831" s="106"/>
      <c r="AW831" s="106"/>
      <c r="AX831" s="106"/>
      <c r="AY831" s="106"/>
      <c r="AZ831" s="106"/>
      <c r="BA831" s="106"/>
    </row>
    <row r="832" customFormat="false" ht="12.8" hidden="false" customHeight="false" outlineLevel="0" collapsed="false">
      <c r="K832" s="106"/>
      <c r="W832" s="106"/>
      <c r="X832" s="103"/>
      <c r="Y832" s="106"/>
      <c r="Z832" s="106"/>
      <c r="AA832" s="106"/>
      <c r="AB832" s="106"/>
      <c r="AC832" s="106"/>
      <c r="AD832" s="106"/>
      <c r="AE832" s="106"/>
      <c r="AF832" s="106"/>
      <c r="AG832" s="106"/>
      <c r="AH832" s="106"/>
      <c r="AI832" s="106"/>
      <c r="AJ832" s="106"/>
      <c r="AK832" s="106"/>
      <c r="AL832" s="106"/>
      <c r="AM832" s="106"/>
      <c r="AN832" s="106"/>
      <c r="AO832" s="106"/>
      <c r="AP832" s="106"/>
      <c r="AQ832" s="106"/>
      <c r="AR832" s="106"/>
      <c r="AS832" s="106"/>
      <c r="AT832" s="106"/>
      <c r="AU832" s="106"/>
      <c r="AV832" s="106"/>
      <c r="AW832" s="106"/>
      <c r="AX832" s="106"/>
      <c r="AY832" s="106"/>
      <c r="AZ832" s="106"/>
      <c r="BA832" s="106"/>
    </row>
    <row r="833" customFormat="false" ht="12.8" hidden="false" customHeight="false" outlineLevel="0" collapsed="false">
      <c r="K833" s="106"/>
      <c r="W833" s="106"/>
      <c r="X833" s="103"/>
      <c r="Y833" s="106"/>
      <c r="Z833" s="106"/>
      <c r="AA833" s="106"/>
      <c r="AB833" s="106"/>
      <c r="AC833" s="106"/>
      <c r="AD833" s="106"/>
      <c r="AE833" s="106"/>
      <c r="AF833" s="106"/>
      <c r="AG833" s="106"/>
      <c r="AH833" s="106"/>
      <c r="AI833" s="106"/>
      <c r="AJ833" s="106"/>
      <c r="AK833" s="106"/>
      <c r="AL833" s="106"/>
      <c r="AM833" s="106"/>
      <c r="AN833" s="106"/>
      <c r="AO833" s="106"/>
      <c r="AP833" s="106"/>
      <c r="AQ833" s="106"/>
      <c r="AR833" s="106"/>
      <c r="AS833" s="106"/>
      <c r="AT833" s="106"/>
      <c r="AU833" s="106"/>
      <c r="AV833" s="106"/>
      <c r="AW833" s="106"/>
      <c r="AX833" s="106"/>
      <c r="AY833" s="106"/>
      <c r="AZ833" s="106"/>
      <c r="BA833" s="106"/>
    </row>
    <row r="834" customFormat="false" ht="12.8" hidden="false" customHeight="false" outlineLevel="0" collapsed="false">
      <c r="K834" s="106"/>
      <c r="W834" s="106"/>
      <c r="X834" s="103"/>
      <c r="Y834" s="106"/>
      <c r="Z834" s="106"/>
      <c r="AA834" s="106"/>
      <c r="AB834" s="106"/>
      <c r="AC834" s="106"/>
      <c r="AD834" s="106"/>
      <c r="AE834" s="106"/>
      <c r="AF834" s="106"/>
      <c r="AG834" s="106"/>
      <c r="AH834" s="106"/>
      <c r="AI834" s="106"/>
      <c r="AJ834" s="106"/>
      <c r="AK834" s="106"/>
      <c r="AL834" s="106"/>
      <c r="AM834" s="106"/>
      <c r="AN834" s="106"/>
      <c r="AO834" s="106"/>
      <c r="AP834" s="106"/>
      <c r="AQ834" s="106"/>
      <c r="AR834" s="106"/>
      <c r="AS834" s="106"/>
      <c r="AT834" s="106"/>
      <c r="AU834" s="106"/>
      <c r="AV834" s="106"/>
      <c r="AW834" s="106"/>
      <c r="AX834" s="106"/>
      <c r="AY834" s="106"/>
      <c r="AZ834" s="106"/>
      <c r="BA834" s="106"/>
    </row>
    <row r="835" customFormat="false" ht="12.8" hidden="false" customHeight="false" outlineLevel="0" collapsed="false">
      <c r="K835" s="106"/>
      <c r="W835" s="106"/>
      <c r="X835" s="103"/>
      <c r="Y835" s="106"/>
      <c r="Z835" s="106"/>
      <c r="AA835" s="106"/>
      <c r="AB835" s="106"/>
      <c r="AC835" s="106"/>
      <c r="AD835" s="106"/>
      <c r="AE835" s="106"/>
      <c r="AF835" s="106"/>
      <c r="AG835" s="106"/>
      <c r="AH835" s="106"/>
      <c r="AI835" s="106"/>
      <c r="AJ835" s="106"/>
      <c r="AK835" s="106"/>
      <c r="AL835" s="106"/>
      <c r="AM835" s="106"/>
      <c r="AN835" s="106"/>
      <c r="AO835" s="106"/>
      <c r="AP835" s="106"/>
      <c r="AQ835" s="106"/>
      <c r="AR835" s="106"/>
      <c r="AS835" s="106"/>
      <c r="AT835" s="106"/>
      <c r="AU835" s="106"/>
      <c r="AV835" s="106"/>
      <c r="AW835" s="106"/>
      <c r="AX835" s="106"/>
      <c r="AY835" s="106"/>
      <c r="AZ835" s="106"/>
      <c r="BA835" s="106"/>
    </row>
    <row r="836" customFormat="false" ht="12.8" hidden="false" customHeight="false" outlineLevel="0" collapsed="false">
      <c r="K836" s="106"/>
      <c r="W836" s="106"/>
      <c r="X836" s="103"/>
      <c r="Y836" s="106"/>
      <c r="Z836" s="106"/>
      <c r="AA836" s="106"/>
      <c r="AB836" s="106"/>
      <c r="AC836" s="106"/>
      <c r="AD836" s="106"/>
      <c r="AE836" s="106"/>
      <c r="AF836" s="106"/>
      <c r="AG836" s="106"/>
      <c r="AH836" s="106"/>
      <c r="AI836" s="106"/>
      <c r="AJ836" s="106"/>
      <c r="AK836" s="106"/>
      <c r="AL836" s="106"/>
      <c r="AM836" s="106"/>
      <c r="AN836" s="106"/>
      <c r="AO836" s="106"/>
      <c r="AP836" s="106"/>
      <c r="AQ836" s="106"/>
      <c r="AR836" s="106"/>
      <c r="AS836" s="106"/>
      <c r="AT836" s="106"/>
      <c r="AU836" s="106"/>
      <c r="AV836" s="106"/>
      <c r="AW836" s="106"/>
      <c r="AX836" s="106"/>
      <c r="AY836" s="106"/>
      <c r="AZ836" s="106"/>
      <c r="BA836" s="106"/>
    </row>
    <row r="837" customFormat="false" ht="12.8" hidden="false" customHeight="false" outlineLevel="0" collapsed="false">
      <c r="K837" s="106"/>
      <c r="W837" s="106"/>
      <c r="X837" s="103"/>
      <c r="Y837" s="106"/>
      <c r="Z837" s="106"/>
      <c r="AA837" s="106"/>
      <c r="AB837" s="106"/>
      <c r="AC837" s="106"/>
      <c r="AD837" s="106"/>
      <c r="AE837" s="106"/>
      <c r="AF837" s="106"/>
      <c r="AG837" s="106"/>
      <c r="AH837" s="106"/>
      <c r="AI837" s="106"/>
      <c r="AJ837" s="106"/>
      <c r="AK837" s="106"/>
      <c r="AL837" s="106"/>
      <c r="AM837" s="106"/>
      <c r="AN837" s="106"/>
      <c r="AO837" s="106"/>
      <c r="AP837" s="106"/>
      <c r="AQ837" s="106"/>
      <c r="AR837" s="106"/>
      <c r="AS837" s="106"/>
      <c r="AT837" s="106"/>
      <c r="AU837" s="106"/>
      <c r="AV837" s="106"/>
      <c r="AW837" s="106"/>
      <c r="AX837" s="106"/>
      <c r="AY837" s="106"/>
      <c r="AZ837" s="106"/>
      <c r="BA837" s="106"/>
    </row>
    <row r="838" customFormat="false" ht="12.8" hidden="false" customHeight="false" outlineLevel="0" collapsed="false">
      <c r="K838" s="106"/>
      <c r="W838" s="106"/>
      <c r="X838" s="103"/>
      <c r="Y838" s="106"/>
      <c r="Z838" s="106"/>
      <c r="AA838" s="106"/>
      <c r="AB838" s="106"/>
      <c r="AC838" s="106"/>
      <c r="AD838" s="106"/>
      <c r="AE838" s="106"/>
      <c r="AF838" s="106"/>
      <c r="AG838" s="106"/>
      <c r="AH838" s="106"/>
      <c r="AI838" s="106"/>
      <c r="AJ838" s="106"/>
      <c r="AK838" s="106"/>
      <c r="AL838" s="106"/>
      <c r="AM838" s="106"/>
      <c r="AN838" s="106"/>
      <c r="AO838" s="106"/>
      <c r="AP838" s="106"/>
      <c r="AQ838" s="106"/>
      <c r="AR838" s="106"/>
      <c r="AS838" s="106"/>
      <c r="AT838" s="106"/>
      <c r="AU838" s="106"/>
      <c r="AV838" s="106"/>
      <c r="AW838" s="106"/>
      <c r="AX838" s="106"/>
      <c r="AY838" s="106"/>
      <c r="AZ838" s="106"/>
      <c r="BA838" s="106"/>
    </row>
    <row r="839" customFormat="false" ht="12.8" hidden="false" customHeight="false" outlineLevel="0" collapsed="false">
      <c r="K839" s="106"/>
      <c r="W839" s="106"/>
      <c r="X839" s="103"/>
      <c r="Y839" s="106"/>
      <c r="Z839" s="106"/>
      <c r="AA839" s="106"/>
      <c r="AB839" s="106"/>
      <c r="AC839" s="106"/>
      <c r="AD839" s="106"/>
      <c r="AE839" s="106"/>
      <c r="AF839" s="106"/>
      <c r="AG839" s="106"/>
      <c r="AH839" s="106"/>
      <c r="AI839" s="106"/>
      <c r="AJ839" s="106"/>
      <c r="AK839" s="106"/>
      <c r="AL839" s="106"/>
      <c r="AM839" s="106"/>
      <c r="AN839" s="106"/>
      <c r="AO839" s="106"/>
      <c r="AP839" s="106"/>
      <c r="AQ839" s="106"/>
      <c r="AR839" s="106"/>
      <c r="AS839" s="106"/>
      <c r="AT839" s="106"/>
      <c r="AU839" s="106"/>
      <c r="AV839" s="106"/>
      <c r="AW839" s="106"/>
      <c r="AX839" s="106"/>
      <c r="AY839" s="106"/>
      <c r="AZ839" s="106"/>
      <c r="BA839" s="106"/>
    </row>
    <row r="840" customFormat="false" ht="12.8" hidden="false" customHeight="false" outlineLevel="0" collapsed="false">
      <c r="K840" s="106"/>
      <c r="W840" s="106"/>
      <c r="X840" s="103"/>
      <c r="Y840" s="106"/>
      <c r="Z840" s="106"/>
      <c r="AA840" s="106"/>
      <c r="AB840" s="106"/>
      <c r="AC840" s="106"/>
      <c r="AD840" s="106"/>
      <c r="AE840" s="106"/>
      <c r="AF840" s="106"/>
      <c r="AG840" s="106"/>
      <c r="AH840" s="106"/>
      <c r="AI840" s="106"/>
      <c r="AJ840" s="106"/>
      <c r="AK840" s="106"/>
      <c r="AL840" s="106"/>
      <c r="AM840" s="106"/>
      <c r="AN840" s="106"/>
      <c r="AO840" s="106"/>
      <c r="AP840" s="106"/>
      <c r="AQ840" s="106"/>
      <c r="AR840" s="106"/>
      <c r="AS840" s="106"/>
      <c r="AT840" s="106"/>
      <c r="AU840" s="106"/>
      <c r="AV840" s="106"/>
      <c r="AW840" s="106"/>
      <c r="AX840" s="106"/>
      <c r="AY840" s="106"/>
      <c r="AZ840" s="106"/>
      <c r="BA840" s="106"/>
    </row>
    <row r="841" customFormat="false" ht="12.8" hidden="false" customHeight="false" outlineLevel="0" collapsed="false">
      <c r="K841" s="106"/>
      <c r="W841" s="106"/>
      <c r="X841" s="103"/>
      <c r="Y841" s="106"/>
      <c r="Z841" s="106"/>
      <c r="AA841" s="106"/>
      <c r="AB841" s="106"/>
      <c r="AC841" s="106"/>
      <c r="AD841" s="106"/>
      <c r="AE841" s="106"/>
      <c r="AF841" s="106"/>
      <c r="AG841" s="106"/>
      <c r="AH841" s="106"/>
      <c r="AI841" s="106"/>
      <c r="AJ841" s="106"/>
      <c r="AK841" s="106"/>
      <c r="AL841" s="106"/>
      <c r="AM841" s="106"/>
      <c r="AN841" s="106"/>
      <c r="AO841" s="106"/>
      <c r="AP841" s="106"/>
      <c r="AQ841" s="106"/>
      <c r="AR841" s="106"/>
      <c r="AS841" s="106"/>
      <c r="AT841" s="106"/>
      <c r="AU841" s="106"/>
      <c r="AV841" s="106"/>
      <c r="AW841" s="106"/>
      <c r="AX841" s="106"/>
      <c r="AY841" s="106"/>
      <c r="AZ841" s="106"/>
      <c r="BA841" s="106"/>
    </row>
    <row r="842" customFormat="false" ht="12.8" hidden="false" customHeight="false" outlineLevel="0" collapsed="false">
      <c r="K842" s="106"/>
      <c r="W842" s="106"/>
      <c r="X842" s="103"/>
      <c r="Y842" s="106"/>
      <c r="Z842" s="106"/>
      <c r="AA842" s="106"/>
      <c r="AB842" s="106"/>
      <c r="AC842" s="106"/>
      <c r="AD842" s="106"/>
      <c r="AE842" s="106"/>
      <c r="AF842" s="106"/>
      <c r="AG842" s="106"/>
      <c r="AH842" s="106"/>
      <c r="AI842" s="106"/>
      <c r="AJ842" s="106"/>
      <c r="AK842" s="106"/>
      <c r="AL842" s="106"/>
      <c r="AM842" s="106"/>
      <c r="AN842" s="106"/>
      <c r="AO842" s="106"/>
      <c r="AP842" s="106"/>
      <c r="AQ842" s="106"/>
      <c r="AR842" s="106"/>
      <c r="AS842" s="106"/>
      <c r="AT842" s="106"/>
      <c r="AU842" s="106"/>
      <c r="AV842" s="106"/>
      <c r="AW842" s="106"/>
      <c r="AX842" s="106"/>
      <c r="AY842" s="106"/>
      <c r="AZ842" s="106"/>
      <c r="BA842" s="106"/>
    </row>
    <row r="843" customFormat="false" ht="12.8" hidden="false" customHeight="false" outlineLevel="0" collapsed="false">
      <c r="K843" s="106"/>
      <c r="W843" s="106"/>
      <c r="X843" s="103"/>
      <c r="Y843" s="106"/>
      <c r="Z843" s="106"/>
      <c r="AA843" s="106"/>
      <c r="AB843" s="106"/>
      <c r="AC843" s="106"/>
      <c r="AD843" s="106"/>
      <c r="AE843" s="106"/>
      <c r="AF843" s="106"/>
      <c r="AG843" s="106"/>
      <c r="AH843" s="106"/>
      <c r="AI843" s="106"/>
      <c r="AJ843" s="106"/>
      <c r="AK843" s="106"/>
      <c r="AL843" s="106"/>
      <c r="AM843" s="106"/>
      <c r="AN843" s="106"/>
      <c r="AO843" s="106"/>
      <c r="AP843" s="106"/>
      <c r="AQ843" s="106"/>
      <c r="AR843" s="106"/>
      <c r="AS843" s="106"/>
      <c r="AT843" s="106"/>
      <c r="AU843" s="106"/>
      <c r="AV843" s="106"/>
      <c r="AW843" s="106"/>
      <c r="AX843" s="106"/>
      <c r="AY843" s="106"/>
      <c r="AZ843" s="106"/>
      <c r="BA843" s="106"/>
    </row>
    <row r="844" customFormat="false" ht="12.8" hidden="false" customHeight="false" outlineLevel="0" collapsed="false">
      <c r="K844" s="106"/>
      <c r="W844" s="106"/>
      <c r="X844" s="103"/>
      <c r="Y844" s="106"/>
      <c r="Z844" s="106"/>
      <c r="AA844" s="106"/>
      <c r="AB844" s="106"/>
      <c r="AC844" s="106"/>
      <c r="AD844" s="106"/>
      <c r="AE844" s="106"/>
      <c r="AF844" s="106"/>
      <c r="AG844" s="106"/>
      <c r="AH844" s="106"/>
      <c r="AI844" s="106"/>
      <c r="AJ844" s="106"/>
      <c r="AK844" s="106"/>
      <c r="AL844" s="106"/>
      <c r="AM844" s="106"/>
      <c r="AN844" s="106"/>
      <c r="AO844" s="106"/>
      <c r="AP844" s="106"/>
      <c r="AQ844" s="106"/>
      <c r="AR844" s="106"/>
      <c r="AS844" s="106"/>
      <c r="AT844" s="106"/>
      <c r="AU844" s="106"/>
      <c r="AV844" s="106"/>
      <c r="AW844" s="106"/>
      <c r="AX844" s="106"/>
      <c r="AY844" s="106"/>
      <c r="AZ844" s="106"/>
      <c r="BA844" s="106"/>
    </row>
    <row r="845" customFormat="false" ht="12.8" hidden="false" customHeight="false" outlineLevel="0" collapsed="false">
      <c r="K845" s="106"/>
      <c r="W845" s="106"/>
      <c r="X845" s="103"/>
      <c r="Y845" s="106"/>
      <c r="Z845" s="106"/>
      <c r="AA845" s="106"/>
      <c r="AB845" s="106"/>
      <c r="AC845" s="106"/>
      <c r="AD845" s="106"/>
      <c r="AE845" s="106"/>
      <c r="AF845" s="106"/>
      <c r="AG845" s="106"/>
      <c r="AH845" s="106"/>
      <c r="AI845" s="106"/>
      <c r="AJ845" s="106"/>
      <c r="AK845" s="106"/>
      <c r="AL845" s="106"/>
      <c r="AM845" s="106"/>
      <c r="AN845" s="106"/>
      <c r="AO845" s="106"/>
      <c r="AP845" s="106"/>
      <c r="AQ845" s="106"/>
      <c r="AR845" s="106"/>
      <c r="AS845" s="106"/>
      <c r="AT845" s="106"/>
      <c r="AU845" s="106"/>
      <c r="AV845" s="106"/>
      <c r="AW845" s="106"/>
      <c r="AX845" s="106"/>
      <c r="AY845" s="106"/>
      <c r="AZ845" s="106"/>
      <c r="BA845" s="106"/>
    </row>
    <row r="846" customFormat="false" ht="12.8" hidden="false" customHeight="false" outlineLevel="0" collapsed="false">
      <c r="K846" s="106"/>
      <c r="W846" s="106"/>
      <c r="X846" s="103"/>
      <c r="Y846" s="106"/>
      <c r="Z846" s="106"/>
      <c r="AA846" s="106"/>
      <c r="AB846" s="106"/>
      <c r="AC846" s="106"/>
      <c r="AD846" s="106"/>
      <c r="AE846" s="106"/>
      <c r="AF846" s="106"/>
      <c r="AG846" s="106"/>
      <c r="AH846" s="106"/>
      <c r="AI846" s="106"/>
      <c r="AJ846" s="106"/>
      <c r="AK846" s="106"/>
      <c r="AL846" s="106"/>
      <c r="AM846" s="106"/>
      <c r="AN846" s="106"/>
      <c r="AO846" s="106"/>
      <c r="AP846" s="106"/>
      <c r="AQ846" s="106"/>
      <c r="AR846" s="106"/>
      <c r="AS846" s="106"/>
      <c r="AT846" s="106"/>
      <c r="AU846" s="106"/>
      <c r="AV846" s="106"/>
      <c r="AW846" s="106"/>
      <c r="AX846" s="106"/>
      <c r="AY846" s="106"/>
      <c r="AZ846" s="106"/>
      <c r="BA846" s="106"/>
    </row>
    <row r="847" customFormat="false" ht="12.8" hidden="false" customHeight="false" outlineLevel="0" collapsed="false">
      <c r="K847" s="106"/>
      <c r="W847" s="106"/>
      <c r="X847" s="103"/>
      <c r="Y847" s="106"/>
      <c r="Z847" s="106"/>
      <c r="AA847" s="106"/>
      <c r="AB847" s="106"/>
      <c r="AC847" s="106"/>
      <c r="AD847" s="106"/>
      <c r="AE847" s="106"/>
      <c r="AF847" s="106"/>
      <c r="AG847" s="106"/>
      <c r="AH847" s="106"/>
      <c r="AI847" s="106"/>
      <c r="AJ847" s="106"/>
      <c r="AK847" s="106"/>
      <c r="AL847" s="106"/>
      <c r="AM847" s="106"/>
      <c r="AN847" s="106"/>
      <c r="AO847" s="106"/>
      <c r="AP847" s="106"/>
      <c r="AQ847" s="106"/>
      <c r="AR847" s="106"/>
      <c r="AS847" s="106"/>
      <c r="AT847" s="106"/>
      <c r="AU847" s="106"/>
      <c r="AV847" s="106"/>
      <c r="AW847" s="106"/>
      <c r="AX847" s="106"/>
      <c r="AY847" s="106"/>
      <c r="AZ847" s="106"/>
      <c r="BA847" s="106"/>
    </row>
    <row r="848" customFormat="false" ht="12.8" hidden="false" customHeight="false" outlineLevel="0" collapsed="false">
      <c r="K848" s="106"/>
      <c r="W848" s="106"/>
      <c r="X848" s="103"/>
      <c r="Y848" s="106"/>
      <c r="Z848" s="106"/>
      <c r="AA848" s="106"/>
      <c r="AB848" s="106"/>
      <c r="AC848" s="106"/>
      <c r="AD848" s="106"/>
      <c r="AE848" s="106"/>
      <c r="AF848" s="106"/>
      <c r="AG848" s="106"/>
      <c r="AH848" s="106"/>
      <c r="AI848" s="106"/>
      <c r="AJ848" s="106"/>
      <c r="AK848" s="106"/>
      <c r="AL848" s="106"/>
      <c r="AM848" s="106"/>
      <c r="AN848" s="106"/>
      <c r="AO848" s="106"/>
      <c r="AP848" s="106"/>
      <c r="AQ848" s="106"/>
      <c r="AR848" s="106"/>
      <c r="AS848" s="106"/>
      <c r="AT848" s="106"/>
      <c r="AU848" s="106"/>
      <c r="AV848" s="106"/>
      <c r="AW848" s="106"/>
      <c r="AX848" s="106"/>
      <c r="AY848" s="106"/>
      <c r="AZ848" s="106"/>
      <c r="BA848" s="106"/>
    </row>
    <row r="849" customFormat="false" ht="12.8" hidden="false" customHeight="false" outlineLevel="0" collapsed="false">
      <c r="K849" s="106"/>
      <c r="W849" s="106"/>
      <c r="X849" s="103"/>
      <c r="Y849" s="106"/>
      <c r="Z849" s="106"/>
      <c r="AA849" s="106"/>
      <c r="AB849" s="106"/>
      <c r="AC849" s="106"/>
      <c r="AD849" s="106"/>
      <c r="AE849" s="106"/>
      <c r="AF849" s="106"/>
      <c r="AG849" s="106"/>
      <c r="AH849" s="106"/>
      <c r="AI849" s="106"/>
      <c r="AJ849" s="106"/>
      <c r="AK849" s="106"/>
      <c r="AL849" s="106"/>
      <c r="AM849" s="106"/>
      <c r="AN849" s="106"/>
      <c r="AO849" s="106"/>
      <c r="AP849" s="106"/>
      <c r="AQ849" s="106"/>
      <c r="AR849" s="106"/>
      <c r="AS849" s="106"/>
      <c r="AT849" s="106"/>
      <c r="AU849" s="106"/>
      <c r="AV849" s="106"/>
      <c r="AW849" s="106"/>
      <c r="AX849" s="106"/>
      <c r="AY849" s="106"/>
      <c r="AZ849" s="106"/>
      <c r="BA849" s="106"/>
    </row>
    <row r="850" customFormat="false" ht="12.8" hidden="false" customHeight="false" outlineLevel="0" collapsed="false">
      <c r="K850" s="106"/>
      <c r="W850" s="106"/>
      <c r="X850" s="103"/>
      <c r="Y850" s="106"/>
      <c r="Z850" s="106"/>
      <c r="AA850" s="106"/>
      <c r="AB850" s="106"/>
      <c r="AC850" s="106"/>
      <c r="AD850" s="106"/>
      <c r="AE850" s="106"/>
      <c r="AF850" s="106"/>
      <c r="AG850" s="106"/>
      <c r="AH850" s="106"/>
      <c r="AI850" s="106"/>
      <c r="AJ850" s="106"/>
      <c r="AK850" s="106"/>
      <c r="AL850" s="106"/>
      <c r="AM850" s="106"/>
      <c r="AN850" s="106"/>
      <c r="AO850" s="106"/>
      <c r="AP850" s="106"/>
      <c r="AQ850" s="106"/>
      <c r="AR850" s="106"/>
      <c r="AS850" s="106"/>
      <c r="AT850" s="106"/>
      <c r="AU850" s="106"/>
      <c r="AV850" s="106"/>
      <c r="AW850" s="106"/>
      <c r="AX850" s="106"/>
      <c r="AY850" s="106"/>
      <c r="AZ850" s="106"/>
      <c r="BA850" s="106"/>
    </row>
    <row r="851" customFormat="false" ht="12.8" hidden="false" customHeight="false" outlineLevel="0" collapsed="false">
      <c r="K851" s="106"/>
      <c r="W851" s="106"/>
      <c r="X851" s="103"/>
      <c r="Y851" s="106"/>
      <c r="Z851" s="106"/>
      <c r="AA851" s="106"/>
      <c r="AB851" s="106"/>
      <c r="AC851" s="106"/>
      <c r="AD851" s="106"/>
      <c r="AE851" s="106"/>
      <c r="AF851" s="106"/>
      <c r="AG851" s="106"/>
      <c r="AH851" s="106"/>
      <c r="AI851" s="106"/>
      <c r="AJ851" s="106"/>
      <c r="AK851" s="106"/>
      <c r="AL851" s="106"/>
      <c r="AM851" s="106"/>
      <c r="AN851" s="106"/>
      <c r="AO851" s="106"/>
      <c r="AP851" s="106"/>
      <c r="AQ851" s="106"/>
      <c r="AR851" s="106"/>
      <c r="AS851" s="106"/>
      <c r="AT851" s="106"/>
      <c r="AU851" s="106"/>
      <c r="AV851" s="106"/>
      <c r="AW851" s="106"/>
      <c r="AX851" s="106"/>
      <c r="AY851" s="106"/>
      <c r="AZ851" s="106"/>
      <c r="BA851" s="106"/>
    </row>
    <row r="852" customFormat="false" ht="12.8" hidden="false" customHeight="false" outlineLevel="0" collapsed="false">
      <c r="K852" s="106"/>
      <c r="W852" s="106"/>
      <c r="X852" s="103"/>
      <c r="Y852" s="106"/>
      <c r="Z852" s="106"/>
      <c r="AA852" s="106"/>
      <c r="AB852" s="106"/>
      <c r="AC852" s="106"/>
      <c r="AD852" s="106"/>
      <c r="AE852" s="106"/>
      <c r="AF852" s="106"/>
      <c r="AG852" s="106"/>
      <c r="AH852" s="106"/>
      <c r="AI852" s="106"/>
      <c r="AJ852" s="106"/>
      <c r="AK852" s="106"/>
      <c r="AL852" s="106"/>
      <c r="AM852" s="106"/>
      <c r="AN852" s="106"/>
      <c r="AO852" s="106"/>
      <c r="AP852" s="106"/>
      <c r="AQ852" s="106"/>
      <c r="AR852" s="106"/>
      <c r="AS852" s="106"/>
      <c r="AT852" s="106"/>
      <c r="AU852" s="106"/>
      <c r="AV852" s="106"/>
      <c r="AW852" s="106"/>
      <c r="AX852" s="106"/>
      <c r="AY852" s="106"/>
      <c r="AZ852" s="106"/>
      <c r="BA852" s="106"/>
    </row>
    <row r="853" customFormat="false" ht="12.8" hidden="false" customHeight="false" outlineLevel="0" collapsed="false">
      <c r="K853" s="106"/>
      <c r="W853" s="106"/>
      <c r="X853" s="103"/>
      <c r="Y853" s="106"/>
      <c r="Z853" s="106"/>
      <c r="AA853" s="106"/>
      <c r="AB853" s="106"/>
      <c r="AC853" s="106"/>
      <c r="AD853" s="106"/>
      <c r="AE853" s="106"/>
      <c r="AF853" s="106"/>
      <c r="AG853" s="106"/>
      <c r="AH853" s="106"/>
      <c r="AI853" s="106"/>
      <c r="AJ853" s="106"/>
      <c r="AK853" s="106"/>
      <c r="AL853" s="106"/>
      <c r="AM853" s="106"/>
      <c r="AN853" s="106"/>
      <c r="AO853" s="106"/>
      <c r="AP853" s="106"/>
      <c r="AQ853" s="106"/>
      <c r="AR853" s="106"/>
      <c r="AS853" s="106"/>
      <c r="AT853" s="106"/>
      <c r="AU853" s="106"/>
      <c r="AV853" s="106"/>
      <c r="AW853" s="106"/>
      <c r="AX853" s="106"/>
      <c r="AY853" s="106"/>
      <c r="AZ853" s="106"/>
      <c r="BA853" s="106"/>
    </row>
    <row r="854" customFormat="false" ht="12.8" hidden="false" customHeight="false" outlineLevel="0" collapsed="false">
      <c r="K854" s="106"/>
      <c r="W854" s="106"/>
      <c r="X854" s="103"/>
      <c r="Y854" s="106"/>
      <c r="Z854" s="106"/>
      <c r="AA854" s="106"/>
      <c r="AB854" s="106"/>
      <c r="AC854" s="106"/>
      <c r="AD854" s="106"/>
      <c r="AE854" s="106"/>
      <c r="AF854" s="106"/>
      <c r="AG854" s="106"/>
      <c r="AH854" s="106"/>
      <c r="AI854" s="106"/>
      <c r="AJ854" s="106"/>
      <c r="AK854" s="106"/>
      <c r="AL854" s="106"/>
      <c r="AM854" s="106"/>
      <c r="AN854" s="106"/>
      <c r="AO854" s="106"/>
      <c r="AP854" s="106"/>
      <c r="AQ854" s="106"/>
      <c r="AR854" s="106"/>
      <c r="AS854" s="106"/>
      <c r="AT854" s="106"/>
      <c r="AU854" s="106"/>
      <c r="AV854" s="106"/>
      <c r="AW854" s="106"/>
      <c r="AX854" s="106"/>
      <c r="AY854" s="106"/>
      <c r="AZ854" s="106"/>
      <c r="BA854" s="106"/>
    </row>
    <row r="855" customFormat="false" ht="12.8" hidden="false" customHeight="false" outlineLevel="0" collapsed="false">
      <c r="K855" s="106"/>
      <c r="W855" s="106"/>
      <c r="X855" s="103"/>
      <c r="Y855" s="106"/>
      <c r="Z855" s="106"/>
      <c r="AA855" s="106"/>
      <c r="AB855" s="106"/>
      <c r="AC855" s="106"/>
      <c r="AD855" s="106"/>
      <c r="AE855" s="106"/>
      <c r="AF855" s="106"/>
      <c r="AG855" s="106"/>
      <c r="AH855" s="106"/>
      <c r="AI855" s="106"/>
      <c r="AJ855" s="106"/>
      <c r="AK855" s="106"/>
      <c r="AL855" s="106"/>
      <c r="AM855" s="106"/>
      <c r="AN855" s="106"/>
      <c r="AO855" s="106"/>
      <c r="AP855" s="106"/>
      <c r="AQ855" s="106"/>
      <c r="AR855" s="106"/>
      <c r="AS855" s="106"/>
      <c r="AT855" s="106"/>
      <c r="AU855" s="106"/>
      <c r="AV855" s="106"/>
      <c r="AW855" s="106"/>
      <c r="AX855" s="106"/>
      <c r="AY855" s="106"/>
      <c r="AZ855" s="106"/>
      <c r="BA855" s="106"/>
    </row>
    <row r="856" customFormat="false" ht="12.8" hidden="false" customHeight="false" outlineLevel="0" collapsed="false">
      <c r="K856" s="106"/>
      <c r="W856" s="106"/>
      <c r="X856" s="103"/>
      <c r="Y856" s="106"/>
      <c r="Z856" s="106"/>
      <c r="AA856" s="106"/>
      <c r="AB856" s="106"/>
      <c r="AC856" s="106"/>
      <c r="AD856" s="106"/>
      <c r="AE856" s="106"/>
      <c r="AF856" s="106"/>
      <c r="AG856" s="106"/>
      <c r="AH856" s="106"/>
      <c r="AI856" s="106"/>
      <c r="AJ856" s="106"/>
      <c r="AK856" s="106"/>
      <c r="AL856" s="106"/>
      <c r="AM856" s="106"/>
      <c r="AN856" s="106"/>
      <c r="AO856" s="106"/>
      <c r="AP856" s="106"/>
      <c r="AQ856" s="106"/>
      <c r="AR856" s="106"/>
      <c r="AS856" s="106"/>
      <c r="AT856" s="106"/>
      <c r="AU856" s="106"/>
      <c r="AV856" s="106"/>
      <c r="AW856" s="106"/>
      <c r="AX856" s="106"/>
      <c r="AY856" s="106"/>
      <c r="AZ856" s="106"/>
      <c r="BA856" s="106"/>
    </row>
    <row r="857" customFormat="false" ht="12.8" hidden="false" customHeight="false" outlineLevel="0" collapsed="false">
      <c r="K857" s="106"/>
      <c r="W857" s="106"/>
      <c r="X857" s="103"/>
      <c r="Y857" s="106"/>
      <c r="Z857" s="106"/>
      <c r="AA857" s="106"/>
      <c r="AB857" s="106"/>
      <c r="AC857" s="106"/>
      <c r="AD857" s="106"/>
      <c r="AE857" s="106"/>
      <c r="AF857" s="106"/>
      <c r="AG857" s="106"/>
      <c r="AH857" s="106"/>
      <c r="AI857" s="106"/>
      <c r="AJ857" s="106"/>
      <c r="AK857" s="106"/>
      <c r="AL857" s="106"/>
      <c r="AM857" s="106"/>
      <c r="AN857" s="106"/>
      <c r="AO857" s="106"/>
      <c r="AP857" s="106"/>
      <c r="AQ857" s="106"/>
      <c r="AR857" s="106"/>
      <c r="AS857" s="106"/>
      <c r="AT857" s="106"/>
      <c r="AU857" s="106"/>
      <c r="AV857" s="106"/>
      <c r="AW857" s="106"/>
      <c r="AX857" s="106"/>
      <c r="AY857" s="106"/>
      <c r="AZ857" s="106"/>
      <c r="BA857" s="106"/>
    </row>
    <row r="858" customFormat="false" ht="12.8" hidden="false" customHeight="false" outlineLevel="0" collapsed="false">
      <c r="K858" s="106"/>
      <c r="W858" s="106"/>
      <c r="X858" s="103"/>
      <c r="Y858" s="106"/>
      <c r="Z858" s="106"/>
      <c r="AA858" s="106"/>
      <c r="AB858" s="106"/>
      <c r="AC858" s="106"/>
      <c r="AD858" s="106"/>
      <c r="AE858" s="106"/>
      <c r="AF858" s="106"/>
      <c r="AG858" s="106"/>
      <c r="AH858" s="106"/>
      <c r="AI858" s="106"/>
      <c r="AJ858" s="106"/>
      <c r="AK858" s="106"/>
      <c r="AL858" s="106"/>
      <c r="AM858" s="106"/>
      <c r="AN858" s="106"/>
      <c r="AO858" s="106"/>
      <c r="AP858" s="106"/>
      <c r="AQ858" s="106"/>
      <c r="AR858" s="106"/>
      <c r="AS858" s="106"/>
      <c r="AT858" s="106"/>
      <c r="AU858" s="106"/>
      <c r="AV858" s="106"/>
      <c r="AW858" s="106"/>
      <c r="AX858" s="106"/>
      <c r="AY858" s="106"/>
      <c r="AZ858" s="106"/>
      <c r="BA858" s="106"/>
    </row>
    <row r="859" customFormat="false" ht="12.8" hidden="false" customHeight="false" outlineLevel="0" collapsed="false">
      <c r="K859" s="106"/>
      <c r="W859" s="106"/>
      <c r="X859" s="103"/>
      <c r="Y859" s="106"/>
      <c r="Z859" s="106"/>
      <c r="AA859" s="106"/>
      <c r="AB859" s="106"/>
      <c r="AC859" s="106"/>
      <c r="AD859" s="106"/>
      <c r="AE859" s="106"/>
      <c r="AF859" s="106"/>
      <c r="AG859" s="106"/>
      <c r="AH859" s="106"/>
      <c r="AI859" s="106"/>
      <c r="AJ859" s="106"/>
      <c r="AK859" s="106"/>
      <c r="AL859" s="106"/>
      <c r="AM859" s="106"/>
      <c r="AN859" s="106"/>
      <c r="AO859" s="106"/>
      <c r="AP859" s="106"/>
      <c r="AQ859" s="106"/>
      <c r="AR859" s="106"/>
      <c r="AS859" s="106"/>
      <c r="AT859" s="106"/>
      <c r="AU859" s="106"/>
      <c r="AV859" s="106"/>
      <c r="AW859" s="106"/>
      <c r="AX859" s="106"/>
      <c r="AY859" s="106"/>
      <c r="AZ859" s="106"/>
      <c r="BA859" s="106"/>
    </row>
    <row r="860" customFormat="false" ht="12.8" hidden="false" customHeight="false" outlineLevel="0" collapsed="false">
      <c r="K860" s="106"/>
      <c r="W860" s="106"/>
      <c r="X860" s="103"/>
      <c r="Y860" s="106"/>
      <c r="Z860" s="106"/>
      <c r="AA860" s="106"/>
      <c r="AB860" s="106"/>
      <c r="AC860" s="106"/>
      <c r="AD860" s="106"/>
      <c r="AE860" s="106"/>
      <c r="AF860" s="106"/>
      <c r="AG860" s="106"/>
      <c r="AH860" s="106"/>
      <c r="AI860" s="106"/>
      <c r="AJ860" s="106"/>
      <c r="AK860" s="106"/>
      <c r="AL860" s="106"/>
      <c r="AM860" s="106"/>
      <c r="AN860" s="106"/>
      <c r="AO860" s="106"/>
      <c r="AP860" s="106"/>
      <c r="AQ860" s="106"/>
      <c r="AR860" s="106"/>
      <c r="AS860" s="106"/>
      <c r="AT860" s="106"/>
      <c r="AU860" s="106"/>
      <c r="AV860" s="106"/>
      <c r="AW860" s="106"/>
      <c r="AX860" s="106"/>
      <c r="AY860" s="106"/>
      <c r="AZ860" s="106"/>
      <c r="BA860" s="106"/>
    </row>
    <row r="861" customFormat="false" ht="12.8" hidden="false" customHeight="false" outlineLevel="0" collapsed="false">
      <c r="K861" s="106"/>
      <c r="W861" s="106"/>
      <c r="X861" s="103"/>
      <c r="Y861" s="106"/>
      <c r="Z861" s="106"/>
      <c r="AA861" s="106"/>
      <c r="AB861" s="106"/>
      <c r="AC861" s="106"/>
      <c r="AD861" s="106"/>
      <c r="AE861" s="106"/>
      <c r="AF861" s="106"/>
      <c r="AG861" s="106"/>
      <c r="AH861" s="106"/>
      <c r="AI861" s="106"/>
      <c r="AJ861" s="106"/>
      <c r="AK861" s="106"/>
      <c r="AL861" s="106"/>
      <c r="AM861" s="106"/>
      <c r="AN861" s="106"/>
      <c r="AO861" s="106"/>
      <c r="AP861" s="106"/>
      <c r="AQ861" s="106"/>
      <c r="AR861" s="106"/>
      <c r="AS861" s="106"/>
      <c r="AT861" s="106"/>
      <c r="AU861" s="106"/>
      <c r="AV861" s="106"/>
      <c r="AW861" s="106"/>
      <c r="AX861" s="106"/>
      <c r="AY861" s="106"/>
      <c r="AZ861" s="106"/>
      <c r="BA861" s="106"/>
    </row>
    <row r="862" customFormat="false" ht="12.8" hidden="false" customHeight="false" outlineLevel="0" collapsed="false">
      <c r="K862" s="106"/>
      <c r="W862" s="106"/>
      <c r="X862" s="103"/>
      <c r="Y862" s="106"/>
      <c r="Z862" s="106"/>
      <c r="AA862" s="106"/>
      <c r="AB862" s="106"/>
      <c r="AC862" s="106"/>
      <c r="AD862" s="106"/>
      <c r="AE862" s="106"/>
      <c r="AF862" s="106"/>
      <c r="AG862" s="106"/>
      <c r="AH862" s="106"/>
      <c r="AI862" s="106"/>
      <c r="AJ862" s="106"/>
      <c r="AK862" s="106"/>
      <c r="AL862" s="106"/>
      <c r="AM862" s="106"/>
      <c r="AN862" s="106"/>
      <c r="AO862" s="106"/>
      <c r="AP862" s="106"/>
      <c r="AQ862" s="106"/>
      <c r="AR862" s="106"/>
      <c r="AS862" s="106"/>
      <c r="AT862" s="106"/>
      <c r="AU862" s="106"/>
      <c r="AV862" s="106"/>
      <c r="AW862" s="106"/>
      <c r="AX862" s="106"/>
      <c r="AY862" s="106"/>
      <c r="AZ862" s="106"/>
      <c r="BA862" s="106"/>
    </row>
    <row r="863" customFormat="false" ht="12.8" hidden="false" customHeight="false" outlineLevel="0" collapsed="false">
      <c r="K863" s="106"/>
      <c r="W863" s="106"/>
      <c r="X863" s="103"/>
      <c r="Y863" s="106"/>
      <c r="Z863" s="106"/>
      <c r="AA863" s="106"/>
      <c r="AB863" s="106"/>
      <c r="AC863" s="106"/>
      <c r="AD863" s="106"/>
      <c r="AE863" s="106"/>
      <c r="AF863" s="106"/>
      <c r="AG863" s="106"/>
      <c r="AH863" s="106"/>
      <c r="AI863" s="106"/>
      <c r="AJ863" s="106"/>
      <c r="AK863" s="106"/>
      <c r="AL863" s="106"/>
      <c r="AM863" s="106"/>
      <c r="AN863" s="106"/>
      <c r="AO863" s="106"/>
      <c r="AP863" s="106"/>
      <c r="AQ863" s="106"/>
      <c r="AR863" s="106"/>
      <c r="AS863" s="106"/>
      <c r="AT863" s="106"/>
      <c r="AU863" s="106"/>
      <c r="AV863" s="106"/>
      <c r="AW863" s="106"/>
      <c r="AX863" s="106"/>
      <c r="AY863" s="106"/>
      <c r="AZ863" s="106"/>
      <c r="BA863" s="106"/>
    </row>
    <row r="864" customFormat="false" ht="12.8" hidden="false" customHeight="false" outlineLevel="0" collapsed="false">
      <c r="K864" s="106"/>
      <c r="W864" s="106"/>
      <c r="X864" s="103"/>
      <c r="Y864" s="106"/>
      <c r="Z864" s="106"/>
      <c r="AA864" s="106"/>
      <c r="AB864" s="106"/>
      <c r="AC864" s="106"/>
      <c r="AD864" s="106"/>
      <c r="AE864" s="106"/>
      <c r="AF864" s="106"/>
      <c r="AG864" s="106"/>
      <c r="AH864" s="106"/>
      <c r="AI864" s="106"/>
      <c r="AJ864" s="106"/>
      <c r="AK864" s="106"/>
      <c r="AL864" s="106"/>
      <c r="AM864" s="106"/>
      <c r="AN864" s="106"/>
      <c r="AO864" s="106"/>
      <c r="AP864" s="106"/>
      <c r="AQ864" s="106"/>
      <c r="AR864" s="106"/>
      <c r="AS864" s="106"/>
      <c r="AT864" s="106"/>
      <c r="AU864" s="106"/>
      <c r="AV864" s="106"/>
      <c r="AW864" s="106"/>
      <c r="AX864" s="106"/>
      <c r="AY864" s="106"/>
      <c r="AZ864" s="106"/>
      <c r="BA864" s="106"/>
    </row>
    <row r="865" customFormat="false" ht="12.8" hidden="false" customHeight="false" outlineLevel="0" collapsed="false">
      <c r="K865" s="106"/>
      <c r="W865" s="106"/>
      <c r="X865" s="103"/>
      <c r="Y865" s="106"/>
      <c r="Z865" s="106"/>
      <c r="AA865" s="106"/>
      <c r="AB865" s="106"/>
      <c r="AC865" s="106"/>
      <c r="AD865" s="106"/>
      <c r="AE865" s="106"/>
      <c r="AF865" s="106"/>
      <c r="AG865" s="106"/>
      <c r="AH865" s="106"/>
      <c r="AI865" s="106"/>
      <c r="AJ865" s="106"/>
      <c r="AK865" s="106"/>
      <c r="AL865" s="106"/>
      <c r="AM865" s="106"/>
      <c r="AN865" s="106"/>
      <c r="AO865" s="106"/>
      <c r="AP865" s="106"/>
      <c r="AQ865" s="106"/>
      <c r="AR865" s="106"/>
      <c r="AS865" s="106"/>
      <c r="AT865" s="106"/>
      <c r="AU865" s="106"/>
      <c r="AV865" s="106"/>
      <c r="AW865" s="106"/>
      <c r="AX865" s="106"/>
      <c r="AY865" s="106"/>
      <c r="AZ865" s="106"/>
      <c r="BA865" s="106"/>
    </row>
    <row r="866" customFormat="false" ht="12.8" hidden="false" customHeight="false" outlineLevel="0" collapsed="false">
      <c r="K866" s="106"/>
      <c r="W866" s="106"/>
      <c r="X866" s="103"/>
      <c r="Y866" s="106"/>
      <c r="Z866" s="106"/>
      <c r="AA866" s="106"/>
      <c r="AB866" s="106"/>
      <c r="AC866" s="106"/>
      <c r="AD866" s="106"/>
      <c r="AE866" s="106"/>
      <c r="AF866" s="106"/>
      <c r="AG866" s="106"/>
      <c r="AH866" s="106"/>
      <c r="AI866" s="106"/>
      <c r="AJ866" s="106"/>
      <c r="AK866" s="106"/>
      <c r="AL866" s="106"/>
      <c r="AM866" s="106"/>
      <c r="AN866" s="106"/>
      <c r="AO866" s="106"/>
      <c r="AP866" s="106"/>
      <c r="AQ866" s="106"/>
      <c r="AR866" s="106"/>
      <c r="AS866" s="106"/>
      <c r="AT866" s="106"/>
      <c r="AU866" s="106"/>
      <c r="AV866" s="106"/>
      <c r="AW866" s="106"/>
      <c r="AX866" s="106"/>
      <c r="AY866" s="106"/>
      <c r="AZ866" s="106"/>
      <c r="BA866" s="106"/>
    </row>
    <row r="867" customFormat="false" ht="12.8" hidden="false" customHeight="false" outlineLevel="0" collapsed="false">
      <c r="K867" s="106"/>
      <c r="W867" s="106"/>
      <c r="X867" s="103"/>
      <c r="Y867" s="106"/>
      <c r="Z867" s="106"/>
      <c r="AA867" s="106"/>
      <c r="AB867" s="106"/>
      <c r="AC867" s="106"/>
      <c r="AD867" s="106"/>
      <c r="AE867" s="106"/>
      <c r="AF867" s="106"/>
      <c r="AG867" s="106"/>
      <c r="AH867" s="106"/>
      <c r="AI867" s="106"/>
      <c r="AJ867" s="106"/>
      <c r="AK867" s="106"/>
      <c r="AL867" s="106"/>
      <c r="AM867" s="106"/>
      <c r="AN867" s="106"/>
      <c r="AO867" s="106"/>
      <c r="AP867" s="106"/>
      <c r="AQ867" s="106"/>
      <c r="AR867" s="106"/>
      <c r="AS867" s="106"/>
      <c r="AT867" s="106"/>
      <c r="AU867" s="106"/>
      <c r="AV867" s="106"/>
      <c r="AW867" s="106"/>
      <c r="AX867" s="106"/>
      <c r="AY867" s="106"/>
      <c r="AZ867" s="106"/>
      <c r="BA867" s="106"/>
    </row>
    <row r="868" customFormat="false" ht="12.8" hidden="false" customHeight="false" outlineLevel="0" collapsed="false">
      <c r="K868" s="106"/>
      <c r="W868" s="106"/>
      <c r="X868" s="103"/>
      <c r="Y868" s="106"/>
      <c r="Z868" s="106"/>
      <c r="AA868" s="106"/>
      <c r="AB868" s="106"/>
      <c r="AC868" s="106"/>
      <c r="AD868" s="106"/>
      <c r="AE868" s="106"/>
      <c r="AF868" s="106"/>
      <c r="AG868" s="106"/>
      <c r="AH868" s="106"/>
      <c r="AI868" s="106"/>
      <c r="AJ868" s="106"/>
      <c r="AK868" s="106"/>
      <c r="AL868" s="106"/>
      <c r="AM868" s="106"/>
      <c r="AN868" s="106"/>
      <c r="AO868" s="106"/>
      <c r="AP868" s="106"/>
      <c r="AQ868" s="106"/>
      <c r="AR868" s="106"/>
      <c r="AS868" s="106"/>
      <c r="AT868" s="106"/>
      <c r="AU868" s="106"/>
      <c r="AV868" s="106"/>
      <c r="AW868" s="106"/>
      <c r="AX868" s="106"/>
      <c r="AY868" s="106"/>
      <c r="AZ868" s="106"/>
      <c r="BA868" s="106"/>
    </row>
    <row r="869" customFormat="false" ht="12.8" hidden="false" customHeight="false" outlineLevel="0" collapsed="false">
      <c r="K869" s="106"/>
      <c r="W869" s="106"/>
      <c r="X869" s="103"/>
      <c r="Y869" s="106"/>
      <c r="Z869" s="106"/>
      <c r="AA869" s="106"/>
      <c r="AB869" s="106"/>
      <c r="AC869" s="106"/>
      <c r="AD869" s="106"/>
      <c r="AE869" s="106"/>
      <c r="AF869" s="106"/>
      <c r="AG869" s="106"/>
      <c r="AH869" s="106"/>
      <c r="AI869" s="106"/>
      <c r="AJ869" s="106"/>
      <c r="AK869" s="106"/>
      <c r="AL869" s="106"/>
      <c r="AM869" s="106"/>
      <c r="AN869" s="106"/>
      <c r="AO869" s="106"/>
      <c r="AP869" s="106"/>
      <c r="AQ869" s="106"/>
      <c r="AR869" s="106"/>
      <c r="AS869" s="106"/>
      <c r="AT869" s="106"/>
      <c r="AU869" s="106"/>
      <c r="AV869" s="106"/>
      <c r="AW869" s="106"/>
      <c r="AX869" s="106"/>
      <c r="AY869" s="106"/>
      <c r="AZ869" s="106"/>
      <c r="BA869" s="106"/>
    </row>
    <row r="870" customFormat="false" ht="12.8" hidden="false" customHeight="false" outlineLevel="0" collapsed="false">
      <c r="K870" s="106"/>
      <c r="W870" s="106"/>
      <c r="X870" s="103"/>
      <c r="Y870" s="106"/>
      <c r="Z870" s="106"/>
      <c r="AA870" s="106"/>
      <c r="AB870" s="106"/>
      <c r="AC870" s="106"/>
      <c r="AD870" s="106"/>
      <c r="AE870" s="106"/>
      <c r="AF870" s="106"/>
      <c r="AG870" s="106"/>
      <c r="AH870" s="106"/>
      <c r="AI870" s="106"/>
      <c r="AJ870" s="106"/>
      <c r="AK870" s="106"/>
      <c r="AL870" s="106"/>
      <c r="AM870" s="106"/>
      <c r="AN870" s="106"/>
      <c r="AO870" s="106"/>
      <c r="AP870" s="106"/>
      <c r="AQ870" s="106"/>
      <c r="AR870" s="106"/>
      <c r="AS870" s="106"/>
      <c r="AT870" s="106"/>
      <c r="AU870" s="106"/>
      <c r="AV870" s="106"/>
      <c r="AW870" s="106"/>
      <c r="AX870" s="106"/>
      <c r="AY870" s="106"/>
      <c r="AZ870" s="106"/>
      <c r="BA870" s="106"/>
    </row>
    <row r="871" customFormat="false" ht="12.8" hidden="false" customHeight="false" outlineLevel="0" collapsed="false">
      <c r="K871" s="106"/>
      <c r="W871" s="106"/>
      <c r="X871" s="103"/>
      <c r="Y871" s="106"/>
      <c r="Z871" s="106"/>
      <c r="AA871" s="106"/>
      <c r="AB871" s="106"/>
      <c r="AC871" s="106"/>
      <c r="AD871" s="106"/>
      <c r="AE871" s="106"/>
      <c r="AF871" s="106"/>
      <c r="AG871" s="106"/>
      <c r="AH871" s="106"/>
      <c r="AI871" s="106"/>
      <c r="AJ871" s="106"/>
      <c r="AK871" s="106"/>
      <c r="AL871" s="106"/>
      <c r="AM871" s="106"/>
      <c r="AN871" s="106"/>
      <c r="AO871" s="106"/>
      <c r="AP871" s="106"/>
      <c r="AQ871" s="106"/>
      <c r="AR871" s="106"/>
      <c r="AS871" s="106"/>
      <c r="AT871" s="106"/>
      <c r="AU871" s="106"/>
      <c r="AV871" s="106"/>
      <c r="AW871" s="106"/>
      <c r="AX871" s="106"/>
      <c r="AY871" s="106"/>
      <c r="AZ871" s="106"/>
      <c r="BA871" s="106"/>
    </row>
    <row r="872" customFormat="false" ht="12.8" hidden="false" customHeight="false" outlineLevel="0" collapsed="false">
      <c r="K872" s="106"/>
      <c r="W872" s="106"/>
      <c r="X872" s="103"/>
      <c r="Y872" s="106"/>
      <c r="Z872" s="106"/>
      <c r="AA872" s="106"/>
      <c r="AB872" s="106"/>
      <c r="AC872" s="106"/>
      <c r="AD872" s="106"/>
      <c r="AE872" s="106"/>
      <c r="AF872" s="106"/>
      <c r="AG872" s="106"/>
      <c r="AH872" s="106"/>
      <c r="AI872" s="106"/>
      <c r="AJ872" s="106"/>
      <c r="AK872" s="106"/>
      <c r="AL872" s="106"/>
      <c r="AM872" s="106"/>
      <c r="AN872" s="106"/>
      <c r="AO872" s="106"/>
      <c r="AP872" s="106"/>
      <c r="AQ872" s="106"/>
      <c r="AR872" s="106"/>
      <c r="AS872" s="106"/>
      <c r="AT872" s="106"/>
      <c r="AU872" s="106"/>
      <c r="AV872" s="106"/>
      <c r="AW872" s="106"/>
      <c r="AX872" s="106"/>
      <c r="AY872" s="106"/>
      <c r="AZ872" s="106"/>
      <c r="BA872" s="106"/>
    </row>
    <row r="873" customFormat="false" ht="12.8" hidden="false" customHeight="false" outlineLevel="0" collapsed="false">
      <c r="K873" s="106"/>
      <c r="W873" s="106"/>
      <c r="X873" s="103"/>
      <c r="Y873" s="106"/>
      <c r="Z873" s="106"/>
      <c r="AA873" s="106"/>
      <c r="AB873" s="106"/>
      <c r="AC873" s="106"/>
      <c r="AD873" s="106"/>
      <c r="AE873" s="106"/>
      <c r="AF873" s="106"/>
      <c r="AG873" s="106"/>
      <c r="AH873" s="106"/>
      <c r="AI873" s="106"/>
      <c r="AJ873" s="106"/>
      <c r="AK873" s="106"/>
      <c r="AL873" s="106"/>
      <c r="AM873" s="106"/>
      <c r="AN873" s="106"/>
      <c r="AO873" s="106"/>
      <c r="AP873" s="106"/>
      <c r="AQ873" s="106"/>
      <c r="AR873" s="106"/>
      <c r="AS873" s="106"/>
      <c r="AT873" s="106"/>
      <c r="AU873" s="106"/>
      <c r="AV873" s="106"/>
      <c r="AW873" s="106"/>
      <c r="AX873" s="106"/>
      <c r="AY873" s="106"/>
      <c r="AZ873" s="106"/>
      <c r="BA873" s="106"/>
    </row>
    <row r="874" customFormat="false" ht="12.8" hidden="false" customHeight="false" outlineLevel="0" collapsed="false">
      <c r="K874" s="106"/>
      <c r="W874" s="106"/>
      <c r="X874" s="103"/>
      <c r="Y874" s="106"/>
      <c r="Z874" s="106"/>
      <c r="AA874" s="106"/>
      <c r="AB874" s="106"/>
      <c r="AC874" s="106"/>
      <c r="AD874" s="106"/>
      <c r="AE874" s="106"/>
      <c r="AF874" s="106"/>
      <c r="AG874" s="106"/>
      <c r="AH874" s="106"/>
      <c r="AI874" s="106"/>
      <c r="AJ874" s="106"/>
      <c r="AK874" s="106"/>
      <c r="AL874" s="106"/>
      <c r="AM874" s="106"/>
      <c r="AN874" s="106"/>
      <c r="AO874" s="106"/>
      <c r="AP874" s="106"/>
      <c r="AQ874" s="106"/>
      <c r="AR874" s="106"/>
      <c r="AS874" s="106"/>
      <c r="AT874" s="106"/>
      <c r="AU874" s="106"/>
      <c r="AV874" s="106"/>
      <c r="AW874" s="106"/>
      <c r="AX874" s="106"/>
      <c r="AY874" s="106"/>
      <c r="AZ874" s="106"/>
      <c r="BA874" s="106"/>
    </row>
    <row r="875" customFormat="false" ht="12.8" hidden="false" customHeight="false" outlineLevel="0" collapsed="false">
      <c r="K875" s="106"/>
      <c r="W875" s="106"/>
      <c r="X875" s="103"/>
      <c r="Y875" s="106"/>
      <c r="Z875" s="106"/>
      <c r="AA875" s="106"/>
      <c r="AB875" s="106"/>
      <c r="AC875" s="106"/>
      <c r="AD875" s="106"/>
      <c r="AE875" s="106"/>
      <c r="AF875" s="106"/>
      <c r="AG875" s="106"/>
      <c r="AH875" s="106"/>
      <c r="AI875" s="106"/>
      <c r="AJ875" s="106"/>
      <c r="AK875" s="106"/>
      <c r="AL875" s="106"/>
      <c r="AM875" s="106"/>
      <c r="AN875" s="106"/>
      <c r="AO875" s="106"/>
      <c r="AP875" s="106"/>
      <c r="AQ875" s="106"/>
      <c r="AR875" s="106"/>
      <c r="AS875" s="106"/>
      <c r="AT875" s="106"/>
      <c r="AU875" s="106"/>
      <c r="AV875" s="106"/>
      <c r="AW875" s="106"/>
      <c r="AX875" s="106"/>
      <c r="AY875" s="106"/>
      <c r="AZ875" s="106"/>
      <c r="BA875" s="106"/>
    </row>
    <row r="876" customFormat="false" ht="12.8" hidden="false" customHeight="false" outlineLevel="0" collapsed="false">
      <c r="K876" s="106"/>
      <c r="W876" s="106"/>
      <c r="X876" s="103"/>
      <c r="Y876" s="106"/>
      <c r="Z876" s="106"/>
      <c r="AA876" s="106"/>
      <c r="AB876" s="106"/>
      <c r="AC876" s="106"/>
      <c r="AD876" s="106"/>
      <c r="AE876" s="106"/>
      <c r="AF876" s="106"/>
      <c r="AG876" s="106"/>
      <c r="AH876" s="106"/>
      <c r="AI876" s="106"/>
      <c r="AJ876" s="106"/>
      <c r="AK876" s="106"/>
      <c r="AL876" s="106"/>
      <c r="AM876" s="106"/>
      <c r="AN876" s="106"/>
      <c r="AO876" s="106"/>
      <c r="AP876" s="106"/>
      <c r="AQ876" s="106"/>
      <c r="AR876" s="106"/>
      <c r="AS876" s="106"/>
      <c r="AT876" s="106"/>
      <c r="AU876" s="106"/>
      <c r="AV876" s="106"/>
      <c r="AW876" s="106"/>
      <c r="AX876" s="106"/>
      <c r="AY876" s="106"/>
      <c r="AZ876" s="106"/>
      <c r="BA876" s="106"/>
    </row>
    <row r="877" customFormat="false" ht="12.8" hidden="false" customHeight="false" outlineLevel="0" collapsed="false">
      <c r="K877" s="106"/>
      <c r="W877" s="106"/>
      <c r="X877" s="103"/>
      <c r="Y877" s="106"/>
      <c r="Z877" s="106"/>
      <c r="AA877" s="106"/>
      <c r="AB877" s="106"/>
      <c r="AC877" s="106"/>
      <c r="AD877" s="106"/>
      <c r="AE877" s="106"/>
      <c r="AF877" s="106"/>
      <c r="AG877" s="106"/>
      <c r="AH877" s="106"/>
      <c r="AI877" s="106"/>
      <c r="AJ877" s="106"/>
      <c r="AK877" s="106"/>
      <c r="AL877" s="106"/>
      <c r="AM877" s="106"/>
      <c r="AN877" s="106"/>
      <c r="AO877" s="106"/>
      <c r="AP877" s="106"/>
      <c r="AQ877" s="106"/>
      <c r="AR877" s="106"/>
      <c r="AS877" s="106"/>
      <c r="AT877" s="106"/>
      <c r="AU877" s="106"/>
      <c r="AV877" s="106"/>
      <c r="AW877" s="106"/>
      <c r="AX877" s="106"/>
      <c r="AY877" s="106"/>
      <c r="AZ877" s="106"/>
      <c r="BA877" s="106"/>
    </row>
    <row r="878" customFormat="false" ht="12.8" hidden="false" customHeight="false" outlineLevel="0" collapsed="false">
      <c r="K878" s="106"/>
      <c r="W878" s="106"/>
      <c r="X878" s="103"/>
      <c r="Y878" s="106"/>
      <c r="Z878" s="106"/>
      <c r="AA878" s="106"/>
      <c r="AB878" s="106"/>
      <c r="AC878" s="106"/>
      <c r="AD878" s="106"/>
      <c r="AE878" s="106"/>
      <c r="AF878" s="106"/>
      <c r="AG878" s="106"/>
      <c r="AH878" s="106"/>
      <c r="AI878" s="106"/>
      <c r="AJ878" s="106"/>
      <c r="AK878" s="106"/>
      <c r="AL878" s="106"/>
      <c r="AM878" s="106"/>
      <c r="AN878" s="106"/>
      <c r="AO878" s="106"/>
      <c r="AP878" s="106"/>
      <c r="AQ878" s="106"/>
      <c r="AR878" s="106"/>
      <c r="AS878" s="106"/>
      <c r="AT878" s="106"/>
      <c r="AU878" s="106"/>
      <c r="AV878" s="106"/>
      <c r="AW878" s="106"/>
      <c r="AX878" s="106"/>
      <c r="AY878" s="106"/>
      <c r="AZ878" s="106"/>
      <c r="BA878" s="106"/>
    </row>
    <row r="879" customFormat="false" ht="12.8" hidden="false" customHeight="false" outlineLevel="0" collapsed="false">
      <c r="K879" s="106"/>
      <c r="W879" s="106"/>
      <c r="X879" s="103"/>
      <c r="Y879" s="106"/>
      <c r="Z879" s="106"/>
      <c r="AA879" s="106"/>
      <c r="AB879" s="106"/>
      <c r="AC879" s="106"/>
      <c r="AD879" s="106"/>
      <c r="AE879" s="106"/>
      <c r="AF879" s="106"/>
      <c r="AG879" s="106"/>
      <c r="AH879" s="106"/>
      <c r="AI879" s="106"/>
      <c r="AJ879" s="106"/>
      <c r="AK879" s="106"/>
      <c r="AL879" s="106"/>
      <c r="AM879" s="106"/>
      <c r="AN879" s="106"/>
      <c r="AO879" s="106"/>
      <c r="AP879" s="106"/>
      <c r="AQ879" s="106"/>
      <c r="AR879" s="106"/>
      <c r="AS879" s="106"/>
      <c r="AT879" s="106"/>
      <c r="AU879" s="106"/>
      <c r="AV879" s="106"/>
      <c r="AW879" s="106"/>
      <c r="AX879" s="106"/>
      <c r="AY879" s="106"/>
      <c r="AZ879" s="106"/>
      <c r="BA879" s="106"/>
    </row>
    <row r="880" customFormat="false" ht="12.8" hidden="false" customHeight="false" outlineLevel="0" collapsed="false">
      <c r="K880" s="106"/>
      <c r="W880" s="106"/>
      <c r="X880" s="103"/>
      <c r="Y880" s="106"/>
      <c r="Z880" s="106"/>
      <c r="AA880" s="106"/>
      <c r="AB880" s="106"/>
      <c r="AC880" s="106"/>
      <c r="AD880" s="106"/>
      <c r="AE880" s="106"/>
      <c r="AF880" s="106"/>
      <c r="AG880" s="106"/>
      <c r="AH880" s="106"/>
      <c r="AI880" s="106"/>
      <c r="AJ880" s="106"/>
      <c r="AK880" s="106"/>
      <c r="AL880" s="106"/>
      <c r="AM880" s="106"/>
      <c r="AN880" s="106"/>
      <c r="AO880" s="106"/>
      <c r="AP880" s="106"/>
      <c r="AQ880" s="106"/>
      <c r="AR880" s="106"/>
      <c r="AS880" s="106"/>
      <c r="AT880" s="106"/>
      <c r="AU880" s="106"/>
      <c r="AV880" s="106"/>
      <c r="AW880" s="106"/>
      <c r="AX880" s="106"/>
      <c r="AY880" s="106"/>
      <c r="AZ880" s="106"/>
      <c r="BA880" s="106"/>
    </row>
    <row r="881" customFormat="false" ht="12.8" hidden="false" customHeight="false" outlineLevel="0" collapsed="false">
      <c r="K881" s="106"/>
      <c r="W881" s="106"/>
      <c r="X881" s="103"/>
      <c r="Y881" s="106"/>
      <c r="Z881" s="106"/>
      <c r="AA881" s="106"/>
      <c r="AB881" s="106"/>
      <c r="AC881" s="106"/>
      <c r="AD881" s="106"/>
      <c r="AE881" s="106"/>
      <c r="AF881" s="106"/>
      <c r="AG881" s="106"/>
      <c r="AH881" s="106"/>
      <c r="AI881" s="106"/>
      <c r="AJ881" s="106"/>
      <c r="AK881" s="106"/>
      <c r="AL881" s="106"/>
      <c r="AM881" s="106"/>
      <c r="AN881" s="106"/>
      <c r="AO881" s="106"/>
      <c r="AP881" s="106"/>
      <c r="AQ881" s="106"/>
      <c r="AR881" s="106"/>
      <c r="AS881" s="106"/>
      <c r="AT881" s="106"/>
      <c r="AU881" s="106"/>
      <c r="AV881" s="106"/>
      <c r="AW881" s="106"/>
      <c r="AX881" s="106"/>
      <c r="AY881" s="106"/>
      <c r="AZ881" s="106"/>
      <c r="BA881" s="106"/>
    </row>
    <row r="882" customFormat="false" ht="12.8" hidden="false" customHeight="false" outlineLevel="0" collapsed="false">
      <c r="K882" s="106"/>
      <c r="W882" s="106"/>
      <c r="X882" s="103"/>
      <c r="Y882" s="106"/>
      <c r="Z882" s="106"/>
      <c r="AA882" s="106"/>
      <c r="AB882" s="106"/>
      <c r="AC882" s="106"/>
      <c r="AD882" s="106"/>
      <c r="AE882" s="106"/>
      <c r="AF882" s="106"/>
      <c r="AG882" s="106"/>
      <c r="AH882" s="106"/>
      <c r="AI882" s="106"/>
      <c r="AJ882" s="106"/>
      <c r="AK882" s="106"/>
      <c r="AL882" s="106"/>
      <c r="AM882" s="106"/>
      <c r="AN882" s="106"/>
      <c r="AO882" s="106"/>
      <c r="AP882" s="106"/>
      <c r="AQ882" s="106"/>
      <c r="AR882" s="106"/>
      <c r="AS882" s="106"/>
      <c r="AT882" s="106"/>
      <c r="AU882" s="106"/>
      <c r="AV882" s="106"/>
      <c r="AW882" s="106"/>
      <c r="AX882" s="106"/>
      <c r="AY882" s="106"/>
      <c r="AZ882" s="106"/>
      <c r="BA882" s="106"/>
    </row>
    <row r="883" customFormat="false" ht="12.8" hidden="false" customHeight="false" outlineLevel="0" collapsed="false">
      <c r="K883" s="106"/>
      <c r="W883" s="106"/>
      <c r="X883" s="103"/>
      <c r="Y883" s="106"/>
      <c r="Z883" s="106"/>
      <c r="AA883" s="106"/>
      <c r="AB883" s="106"/>
      <c r="AC883" s="106"/>
      <c r="AD883" s="106"/>
      <c r="AE883" s="106"/>
      <c r="AF883" s="106"/>
      <c r="AG883" s="106"/>
      <c r="AH883" s="106"/>
      <c r="AI883" s="106"/>
      <c r="AJ883" s="106"/>
      <c r="AK883" s="106"/>
      <c r="AL883" s="106"/>
      <c r="AM883" s="106"/>
      <c r="AN883" s="106"/>
      <c r="AO883" s="106"/>
      <c r="AP883" s="106"/>
      <c r="AQ883" s="106"/>
      <c r="AR883" s="106"/>
      <c r="AS883" s="106"/>
      <c r="AT883" s="106"/>
      <c r="AU883" s="106"/>
      <c r="AV883" s="106"/>
      <c r="AW883" s="106"/>
      <c r="AX883" s="106"/>
      <c r="AY883" s="106"/>
      <c r="AZ883" s="106"/>
      <c r="BA883" s="106"/>
    </row>
    <row r="884" customFormat="false" ht="12.8" hidden="false" customHeight="false" outlineLevel="0" collapsed="false">
      <c r="K884" s="106"/>
      <c r="W884" s="106"/>
      <c r="X884" s="103"/>
      <c r="Y884" s="106"/>
      <c r="Z884" s="106"/>
      <c r="AA884" s="106"/>
      <c r="AB884" s="106"/>
      <c r="AC884" s="106"/>
      <c r="AD884" s="106"/>
      <c r="AE884" s="106"/>
      <c r="AF884" s="106"/>
      <c r="AG884" s="106"/>
      <c r="AH884" s="106"/>
      <c r="AI884" s="106"/>
      <c r="AJ884" s="106"/>
      <c r="AK884" s="106"/>
      <c r="AL884" s="106"/>
      <c r="AM884" s="106"/>
      <c r="AN884" s="106"/>
      <c r="AO884" s="106"/>
      <c r="AP884" s="106"/>
      <c r="AQ884" s="106"/>
      <c r="AR884" s="106"/>
      <c r="AS884" s="106"/>
      <c r="AT884" s="106"/>
      <c r="AU884" s="106"/>
      <c r="AV884" s="106"/>
      <c r="AW884" s="106"/>
      <c r="AX884" s="106"/>
      <c r="AY884" s="106"/>
      <c r="AZ884" s="106"/>
      <c r="BA884" s="106"/>
    </row>
    <row r="885" customFormat="false" ht="12.8" hidden="false" customHeight="false" outlineLevel="0" collapsed="false">
      <c r="K885" s="106"/>
      <c r="W885" s="106"/>
      <c r="X885" s="103"/>
      <c r="Y885" s="106"/>
      <c r="Z885" s="106"/>
      <c r="AA885" s="106"/>
      <c r="AB885" s="106"/>
      <c r="AC885" s="106"/>
      <c r="AD885" s="106"/>
      <c r="AE885" s="106"/>
      <c r="AF885" s="106"/>
      <c r="AG885" s="106"/>
      <c r="AH885" s="106"/>
      <c r="AI885" s="106"/>
      <c r="AJ885" s="106"/>
      <c r="AK885" s="106"/>
      <c r="AL885" s="106"/>
      <c r="AM885" s="106"/>
      <c r="AN885" s="106"/>
      <c r="AO885" s="106"/>
      <c r="AP885" s="106"/>
      <c r="AQ885" s="106"/>
      <c r="AR885" s="106"/>
      <c r="AS885" s="106"/>
      <c r="AT885" s="106"/>
      <c r="AU885" s="106"/>
      <c r="AV885" s="106"/>
      <c r="AW885" s="106"/>
      <c r="AX885" s="106"/>
      <c r="AY885" s="106"/>
      <c r="AZ885" s="106"/>
      <c r="BA885" s="106"/>
    </row>
    <row r="886" customFormat="false" ht="12.8" hidden="false" customHeight="false" outlineLevel="0" collapsed="false">
      <c r="K886" s="106"/>
      <c r="W886" s="106"/>
      <c r="X886" s="103"/>
      <c r="Y886" s="106"/>
      <c r="Z886" s="106"/>
      <c r="AA886" s="106"/>
      <c r="AB886" s="106"/>
      <c r="AC886" s="106"/>
      <c r="AD886" s="106"/>
      <c r="AE886" s="106"/>
      <c r="AF886" s="106"/>
      <c r="AG886" s="106"/>
      <c r="AH886" s="106"/>
      <c r="AI886" s="106"/>
      <c r="AJ886" s="106"/>
      <c r="AK886" s="106"/>
      <c r="AL886" s="106"/>
      <c r="AM886" s="106"/>
      <c r="AN886" s="106"/>
      <c r="AO886" s="106"/>
      <c r="AP886" s="106"/>
      <c r="AQ886" s="106"/>
      <c r="AR886" s="106"/>
      <c r="AS886" s="106"/>
      <c r="AT886" s="106"/>
      <c r="AU886" s="106"/>
      <c r="AV886" s="106"/>
      <c r="AW886" s="106"/>
      <c r="AX886" s="106"/>
      <c r="AY886" s="106"/>
      <c r="AZ886" s="106"/>
      <c r="BA886" s="106"/>
    </row>
    <row r="887" customFormat="false" ht="12.8" hidden="false" customHeight="false" outlineLevel="0" collapsed="false">
      <c r="K887" s="106"/>
      <c r="W887" s="106"/>
      <c r="X887" s="103"/>
      <c r="Y887" s="106"/>
      <c r="Z887" s="106"/>
      <c r="AA887" s="106"/>
      <c r="AB887" s="106"/>
      <c r="AC887" s="106"/>
      <c r="AD887" s="106"/>
      <c r="AE887" s="106"/>
      <c r="AF887" s="106"/>
      <c r="AG887" s="106"/>
      <c r="AH887" s="106"/>
      <c r="AI887" s="106"/>
      <c r="AJ887" s="106"/>
      <c r="AK887" s="106"/>
      <c r="AL887" s="106"/>
      <c r="AM887" s="106"/>
      <c r="AN887" s="106"/>
      <c r="AO887" s="106"/>
      <c r="AP887" s="106"/>
      <c r="AQ887" s="106"/>
      <c r="AR887" s="106"/>
      <c r="AS887" s="106"/>
      <c r="AT887" s="106"/>
      <c r="AU887" s="106"/>
      <c r="AV887" s="106"/>
      <c r="AW887" s="106"/>
      <c r="AX887" s="106"/>
      <c r="AY887" s="106"/>
      <c r="AZ887" s="106"/>
      <c r="BA887" s="106"/>
    </row>
    <row r="888" customFormat="false" ht="12.8" hidden="false" customHeight="false" outlineLevel="0" collapsed="false">
      <c r="K888" s="106"/>
      <c r="W888" s="106"/>
      <c r="X888" s="103"/>
      <c r="Y888" s="106"/>
      <c r="Z888" s="106"/>
      <c r="AA888" s="106"/>
      <c r="AB888" s="106"/>
      <c r="AC888" s="106"/>
      <c r="AD888" s="106"/>
      <c r="AE888" s="106"/>
      <c r="AF888" s="106"/>
      <c r="AG888" s="106"/>
      <c r="AH888" s="106"/>
      <c r="AI888" s="106"/>
      <c r="AJ888" s="106"/>
      <c r="AK888" s="106"/>
      <c r="AL888" s="106"/>
      <c r="AM888" s="106"/>
      <c r="AN888" s="106"/>
      <c r="AO888" s="106"/>
      <c r="AP888" s="106"/>
      <c r="AQ888" s="106"/>
      <c r="AR888" s="106"/>
      <c r="AS888" s="106"/>
      <c r="AT888" s="106"/>
      <c r="AU888" s="106"/>
      <c r="AV888" s="106"/>
      <c r="AW888" s="106"/>
      <c r="AX888" s="106"/>
      <c r="AY888" s="106"/>
      <c r="AZ888" s="106"/>
      <c r="BA888" s="106"/>
    </row>
    <row r="889" customFormat="false" ht="12.8" hidden="false" customHeight="false" outlineLevel="0" collapsed="false">
      <c r="K889" s="106"/>
      <c r="W889" s="106"/>
      <c r="X889" s="103"/>
      <c r="Y889" s="106"/>
      <c r="Z889" s="106"/>
      <c r="AA889" s="106"/>
      <c r="AB889" s="106"/>
      <c r="AC889" s="106"/>
      <c r="AD889" s="106"/>
      <c r="AE889" s="106"/>
      <c r="AF889" s="106"/>
      <c r="AG889" s="106"/>
      <c r="AH889" s="106"/>
      <c r="AI889" s="106"/>
      <c r="AJ889" s="106"/>
      <c r="AK889" s="106"/>
      <c r="AL889" s="106"/>
      <c r="AM889" s="106"/>
      <c r="AN889" s="106"/>
      <c r="AO889" s="106"/>
      <c r="AP889" s="106"/>
      <c r="AQ889" s="106"/>
      <c r="AR889" s="106"/>
      <c r="AS889" s="106"/>
      <c r="AT889" s="106"/>
      <c r="AU889" s="106"/>
      <c r="AV889" s="106"/>
      <c r="AW889" s="106"/>
      <c r="AX889" s="106"/>
      <c r="AY889" s="106"/>
      <c r="AZ889" s="106"/>
      <c r="BA889" s="106"/>
    </row>
    <row r="890" customFormat="false" ht="12.8" hidden="false" customHeight="false" outlineLevel="0" collapsed="false">
      <c r="K890" s="106"/>
      <c r="W890" s="106"/>
      <c r="X890" s="103"/>
      <c r="Y890" s="106"/>
      <c r="Z890" s="106"/>
      <c r="AA890" s="106"/>
      <c r="AB890" s="106"/>
      <c r="AC890" s="106"/>
      <c r="AD890" s="106"/>
      <c r="AE890" s="106"/>
      <c r="AF890" s="106"/>
      <c r="AG890" s="106"/>
      <c r="AH890" s="106"/>
      <c r="AI890" s="106"/>
      <c r="AJ890" s="106"/>
      <c r="AK890" s="106"/>
      <c r="AL890" s="106"/>
      <c r="AM890" s="106"/>
      <c r="AN890" s="106"/>
      <c r="AO890" s="106"/>
      <c r="AP890" s="106"/>
      <c r="AQ890" s="106"/>
      <c r="AR890" s="106"/>
      <c r="AS890" s="106"/>
      <c r="AT890" s="106"/>
      <c r="AU890" s="106"/>
      <c r="AV890" s="106"/>
      <c r="AW890" s="106"/>
      <c r="AX890" s="106"/>
      <c r="AY890" s="106"/>
      <c r="AZ890" s="106"/>
      <c r="BA890" s="106"/>
    </row>
    <row r="891" customFormat="false" ht="12.8" hidden="false" customHeight="false" outlineLevel="0" collapsed="false">
      <c r="K891" s="106"/>
      <c r="W891" s="106"/>
      <c r="X891" s="103"/>
      <c r="Y891" s="106"/>
      <c r="Z891" s="106"/>
      <c r="AA891" s="106"/>
      <c r="AB891" s="106"/>
      <c r="AC891" s="106"/>
      <c r="AD891" s="106"/>
      <c r="AE891" s="106"/>
      <c r="AF891" s="106"/>
      <c r="AG891" s="106"/>
      <c r="AH891" s="106"/>
      <c r="AI891" s="106"/>
      <c r="AJ891" s="106"/>
      <c r="AK891" s="106"/>
      <c r="AL891" s="106"/>
      <c r="AM891" s="106"/>
      <c r="AN891" s="106"/>
      <c r="AO891" s="106"/>
      <c r="AP891" s="106"/>
      <c r="AQ891" s="106"/>
      <c r="AR891" s="106"/>
      <c r="AS891" s="106"/>
      <c r="AT891" s="106"/>
      <c r="AU891" s="106"/>
      <c r="AV891" s="106"/>
      <c r="AW891" s="106"/>
      <c r="AX891" s="106"/>
      <c r="AY891" s="106"/>
      <c r="AZ891" s="106"/>
      <c r="BA891" s="106"/>
    </row>
    <row r="892" customFormat="false" ht="12.8" hidden="false" customHeight="false" outlineLevel="0" collapsed="false">
      <c r="K892" s="106"/>
      <c r="W892" s="106"/>
      <c r="X892" s="103"/>
      <c r="Y892" s="106"/>
      <c r="Z892" s="106"/>
      <c r="AA892" s="106"/>
      <c r="AB892" s="106"/>
      <c r="AC892" s="106"/>
      <c r="AD892" s="106"/>
      <c r="AE892" s="106"/>
      <c r="AF892" s="106"/>
      <c r="AG892" s="106"/>
      <c r="AH892" s="106"/>
      <c r="AI892" s="106"/>
      <c r="AJ892" s="106"/>
      <c r="AK892" s="106"/>
      <c r="AL892" s="106"/>
      <c r="AM892" s="106"/>
      <c r="AN892" s="106"/>
      <c r="AO892" s="106"/>
      <c r="AP892" s="106"/>
      <c r="AQ892" s="106"/>
      <c r="AR892" s="106"/>
      <c r="AS892" s="106"/>
      <c r="AT892" s="106"/>
      <c r="AU892" s="106"/>
      <c r="AV892" s="106"/>
      <c r="AW892" s="106"/>
      <c r="AX892" s="106"/>
      <c r="AY892" s="106"/>
      <c r="AZ892" s="106"/>
      <c r="BA892" s="106"/>
    </row>
    <row r="893" customFormat="false" ht="12.8" hidden="false" customHeight="false" outlineLevel="0" collapsed="false">
      <c r="K893" s="106"/>
      <c r="W893" s="106"/>
      <c r="X893" s="103"/>
      <c r="Y893" s="106"/>
      <c r="Z893" s="106"/>
      <c r="AA893" s="106"/>
      <c r="AB893" s="106"/>
      <c r="AC893" s="106"/>
      <c r="AD893" s="106"/>
      <c r="AE893" s="106"/>
      <c r="AF893" s="106"/>
      <c r="AG893" s="106"/>
      <c r="AH893" s="106"/>
      <c r="AI893" s="106"/>
      <c r="AJ893" s="106"/>
      <c r="AK893" s="106"/>
      <c r="AL893" s="106"/>
      <c r="AM893" s="106"/>
      <c r="AN893" s="106"/>
      <c r="AO893" s="106"/>
      <c r="AP893" s="106"/>
      <c r="AQ893" s="106"/>
      <c r="AR893" s="106"/>
      <c r="AS893" s="106"/>
      <c r="AT893" s="106"/>
      <c r="AU893" s="106"/>
      <c r="AV893" s="106"/>
      <c r="AW893" s="106"/>
      <c r="AX893" s="106"/>
      <c r="AY893" s="106"/>
      <c r="AZ893" s="106"/>
      <c r="BA893" s="106"/>
    </row>
    <row r="894" customFormat="false" ht="12.8" hidden="false" customHeight="false" outlineLevel="0" collapsed="false">
      <c r="K894" s="106"/>
      <c r="W894" s="106"/>
      <c r="X894" s="103"/>
      <c r="Y894" s="106"/>
      <c r="Z894" s="106"/>
      <c r="AA894" s="106"/>
      <c r="AB894" s="106"/>
      <c r="AC894" s="106"/>
      <c r="AD894" s="106"/>
      <c r="AE894" s="106"/>
      <c r="AF894" s="106"/>
      <c r="AG894" s="106"/>
      <c r="AH894" s="106"/>
      <c r="AI894" s="106"/>
      <c r="AJ894" s="106"/>
      <c r="AK894" s="106"/>
      <c r="AL894" s="106"/>
      <c r="AM894" s="106"/>
      <c r="AN894" s="106"/>
      <c r="AO894" s="106"/>
      <c r="AP894" s="106"/>
      <c r="AQ894" s="106"/>
      <c r="AR894" s="106"/>
      <c r="AS894" s="106"/>
      <c r="AT894" s="106"/>
      <c r="AU894" s="106"/>
      <c r="AV894" s="106"/>
      <c r="AW894" s="106"/>
      <c r="AX894" s="106"/>
      <c r="AY894" s="106"/>
      <c r="AZ894" s="106"/>
      <c r="BA894" s="106"/>
    </row>
    <row r="895" customFormat="false" ht="12.8" hidden="false" customHeight="false" outlineLevel="0" collapsed="false">
      <c r="K895" s="106"/>
      <c r="W895" s="106"/>
      <c r="X895" s="103"/>
      <c r="Y895" s="106"/>
      <c r="Z895" s="106"/>
      <c r="AA895" s="106"/>
      <c r="AB895" s="106"/>
      <c r="AC895" s="106"/>
      <c r="AD895" s="106"/>
      <c r="AE895" s="106"/>
      <c r="AF895" s="106"/>
      <c r="AG895" s="106"/>
      <c r="AH895" s="106"/>
      <c r="AI895" s="106"/>
      <c r="AJ895" s="106"/>
      <c r="AK895" s="106"/>
      <c r="AL895" s="106"/>
      <c r="AM895" s="106"/>
      <c r="AN895" s="106"/>
      <c r="AO895" s="106"/>
      <c r="AP895" s="106"/>
      <c r="AQ895" s="106"/>
      <c r="AR895" s="106"/>
      <c r="AS895" s="106"/>
      <c r="AT895" s="106"/>
      <c r="AU895" s="106"/>
      <c r="AV895" s="106"/>
      <c r="AW895" s="106"/>
      <c r="AX895" s="106"/>
      <c r="AY895" s="106"/>
      <c r="AZ895" s="106"/>
      <c r="BA895" s="106"/>
    </row>
    <row r="896" customFormat="false" ht="12.8" hidden="false" customHeight="false" outlineLevel="0" collapsed="false">
      <c r="K896" s="106"/>
      <c r="W896" s="106"/>
      <c r="X896" s="103"/>
      <c r="Y896" s="106"/>
      <c r="Z896" s="106"/>
      <c r="AA896" s="106"/>
      <c r="AB896" s="106"/>
      <c r="AC896" s="106"/>
      <c r="AD896" s="106"/>
      <c r="AE896" s="106"/>
      <c r="AF896" s="106"/>
      <c r="AG896" s="106"/>
      <c r="AH896" s="106"/>
      <c r="AI896" s="106"/>
      <c r="AJ896" s="106"/>
      <c r="AK896" s="106"/>
      <c r="AL896" s="106"/>
      <c r="AM896" s="106"/>
      <c r="AN896" s="106"/>
      <c r="AO896" s="106"/>
      <c r="AP896" s="106"/>
      <c r="AQ896" s="106"/>
      <c r="AR896" s="106"/>
      <c r="AS896" s="106"/>
      <c r="AT896" s="106"/>
      <c r="AU896" s="106"/>
      <c r="AV896" s="106"/>
      <c r="AW896" s="106"/>
      <c r="AX896" s="106"/>
      <c r="AY896" s="106"/>
      <c r="AZ896" s="106"/>
      <c r="BA896" s="106"/>
    </row>
    <row r="897" customFormat="false" ht="12.8" hidden="false" customHeight="false" outlineLevel="0" collapsed="false">
      <c r="K897" s="106"/>
      <c r="W897" s="106"/>
      <c r="X897" s="103"/>
      <c r="Y897" s="106"/>
      <c r="Z897" s="106"/>
      <c r="AA897" s="106"/>
      <c r="AB897" s="106"/>
      <c r="AC897" s="106"/>
      <c r="AD897" s="106"/>
      <c r="AE897" s="106"/>
      <c r="AF897" s="106"/>
      <c r="AG897" s="106"/>
      <c r="AH897" s="106"/>
      <c r="AI897" s="106"/>
      <c r="AJ897" s="106"/>
      <c r="AK897" s="106"/>
      <c r="AL897" s="106"/>
      <c r="AM897" s="106"/>
      <c r="AN897" s="106"/>
      <c r="AO897" s="106"/>
      <c r="AP897" s="106"/>
      <c r="AQ897" s="106"/>
      <c r="AR897" s="106"/>
      <c r="AS897" s="106"/>
      <c r="AT897" s="106"/>
      <c r="AU897" s="106"/>
      <c r="AV897" s="106"/>
      <c r="AW897" s="106"/>
      <c r="AX897" s="106"/>
      <c r="AY897" s="106"/>
      <c r="AZ897" s="106"/>
      <c r="BA897" s="106"/>
    </row>
    <row r="898" customFormat="false" ht="12.8" hidden="false" customHeight="false" outlineLevel="0" collapsed="false">
      <c r="K898" s="106"/>
      <c r="W898" s="106"/>
      <c r="X898" s="103"/>
      <c r="Y898" s="106"/>
      <c r="Z898" s="106"/>
      <c r="AA898" s="106"/>
      <c r="AB898" s="106"/>
      <c r="AC898" s="106"/>
      <c r="AD898" s="106"/>
      <c r="AE898" s="106"/>
      <c r="AF898" s="106"/>
      <c r="AG898" s="106"/>
      <c r="AH898" s="106"/>
      <c r="AI898" s="106"/>
      <c r="AJ898" s="106"/>
      <c r="AK898" s="106"/>
      <c r="AL898" s="106"/>
      <c r="AM898" s="106"/>
      <c r="AN898" s="106"/>
      <c r="AO898" s="106"/>
      <c r="AP898" s="106"/>
      <c r="AQ898" s="106"/>
      <c r="AR898" s="106"/>
      <c r="AS898" s="106"/>
      <c r="AT898" s="106"/>
      <c r="AU898" s="106"/>
      <c r="AV898" s="106"/>
      <c r="AW898" s="106"/>
      <c r="AX898" s="106"/>
      <c r="AY898" s="106"/>
      <c r="AZ898" s="106"/>
      <c r="BA898" s="106"/>
    </row>
    <row r="899" customFormat="false" ht="12.8" hidden="false" customHeight="false" outlineLevel="0" collapsed="false">
      <c r="K899" s="106"/>
      <c r="W899" s="106"/>
      <c r="X899" s="103"/>
      <c r="Y899" s="106"/>
      <c r="Z899" s="106"/>
      <c r="AA899" s="106"/>
      <c r="AB899" s="106"/>
      <c r="AC899" s="106"/>
      <c r="AD899" s="106"/>
      <c r="AE899" s="106"/>
      <c r="AF899" s="106"/>
      <c r="AG899" s="106"/>
      <c r="AH899" s="106"/>
      <c r="AI899" s="106"/>
      <c r="AJ899" s="106"/>
      <c r="AK899" s="106"/>
      <c r="AL899" s="106"/>
      <c r="AM899" s="106"/>
      <c r="AN899" s="106"/>
      <c r="AO899" s="106"/>
      <c r="AP899" s="106"/>
      <c r="AQ899" s="106"/>
      <c r="AR899" s="106"/>
      <c r="AS899" s="106"/>
      <c r="AT899" s="106"/>
      <c r="AU899" s="106"/>
      <c r="AV899" s="106"/>
      <c r="AW899" s="106"/>
      <c r="AX899" s="106"/>
      <c r="AY899" s="106"/>
      <c r="AZ899" s="106"/>
      <c r="BA899" s="106"/>
    </row>
    <row r="900" customFormat="false" ht="12.8" hidden="false" customHeight="false" outlineLevel="0" collapsed="false">
      <c r="K900" s="106"/>
      <c r="W900" s="106"/>
      <c r="X900" s="103"/>
      <c r="Y900" s="106"/>
      <c r="Z900" s="106"/>
      <c r="AA900" s="106"/>
      <c r="AB900" s="106"/>
      <c r="AC900" s="106"/>
      <c r="AD900" s="106"/>
      <c r="AE900" s="106"/>
      <c r="AF900" s="106"/>
      <c r="AG900" s="106"/>
      <c r="AH900" s="106"/>
      <c r="AI900" s="106"/>
      <c r="AJ900" s="106"/>
      <c r="AK900" s="106"/>
      <c r="AL900" s="106"/>
      <c r="AM900" s="106"/>
      <c r="AN900" s="106"/>
      <c r="AO900" s="106"/>
      <c r="AP900" s="106"/>
      <c r="AQ900" s="106"/>
      <c r="AR900" s="106"/>
      <c r="AS900" s="106"/>
      <c r="AT900" s="106"/>
      <c r="AU900" s="106"/>
      <c r="AV900" s="106"/>
      <c r="AW900" s="106"/>
      <c r="AX900" s="106"/>
      <c r="AY900" s="106"/>
      <c r="AZ900" s="106"/>
      <c r="BA900" s="106"/>
    </row>
    <row r="901" customFormat="false" ht="12.8" hidden="false" customHeight="false" outlineLevel="0" collapsed="false">
      <c r="K901" s="106"/>
      <c r="W901" s="106"/>
      <c r="X901" s="103"/>
      <c r="Y901" s="106"/>
      <c r="Z901" s="106"/>
      <c r="AA901" s="106"/>
      <c r="AB901" s="106"/>
      <c r="AC901" s="106"/>
      <c r="AD901" s="106"/>
      <c r="AE901" s="106"/>
      <c r="AF901" s="106"/>
      <c r="AG901" s="106"/>
      <c r="AH901" s="106"/>
      <c r="AI901" s="106"/>
      <c r="AJ901" s="106"/>
      <c r="AK901" s="106"/>
      <c r="AL901" s="106"/>
      <c r="AM901" s="106"/>
      <c r="AN901" s="106"/>
      <c r="AO901" s="106"/>
      <c r="AP901" s="106"/>
      <c r="AQ901" s="106"/>
      <c r="AR901" s="106"/>
      <c r="AS901" s="106"/>
      <c r="AT901" s="106"/>
      <c r="AU901" s="106"/>
      <c r="AV901" s="106"/>
      <c r="AW901" s="106"/>
      <c r="AX901" s="106"/>
      <c r="AY901" s="106"/>
      <c r="AZ901" s="106"/>
      <c r="BA901" s="106"/>
    </row>
    <row r="902" customFormat="false" ht="12.8" hidden="false" customHeight="false" outlineLevel="0" collapsed="false">
      <c r="K902" s="106"/>
      <c r="W902" s="106"/>
      <c r="X902" s="103"/>
      <c r="Y902" s="106"/>
      <c r="Z902" s="106"/>
      <c r="AA902" s="106"/>
      <c r="AB902" s="106"/>
      <c r="AC902" s="106"/>
      <c r="AD902" s="106"/>
      <c r="AE902" s="106"/>
      <c r="AF902" s="106"/>
      <c r="AG902" s="106"/>
      <c r="AH902" s="106"/>
      <c r="AI902" s="106"/>
      <c r="AJ902" s="106"/>
      <c r="AK902" s="106"/>
      <c r="AL902" s="106"/>
      <c r="AM902" s="106"/>
      <c r="AN902" s="106"/>
      <c r="AO902" s="106"/>
      <c r="AP902" s="106"/>
      <c r="AQ902" s="106"/>
      <c r="AR902" s="106"/>
      <c r="AS902" s="106"/>
      <c r="AT902" s="106"/>
      <c r="AU902" s="106"/>
      <c r="AV902" s="106"/>
      <c r="AW902" s="106"/>
      <c r="AX902" s="106"/>
      <c r="AY902" s="106"/>
      <c r="AZ902" s="106"/>
      <c r="BA902" s="106"/>
    </row>
    <row r="903" customFormat="false" ht="12.8" hidden="false" customHeight="false" outlineLevel="0" collapsed="false">
      <c r="K903" s="106"/>
      <c r="W903" s="106"/>
      <c r="X903" s="103"/>
      <c r="Y903" s="106"/>
      <c r="Z903" s="106"/>
      <c r="AA903" s="106"/>
      <c r="AB903" s="106"/>
      <c r="AC903" s="106"/>
      <c r="AD903" s="106"/>
      <c r="AE903" s="106"/>
      <c r="AF903" s="106"/>
      <c r="AG903" s="106"/>
      <c r="AH903" s="106"/>
      <c r="AI903" s="106"/>
      <c r="AJ903" s="106"/>
      <c r="AK903" s="106"/>
      <c r="AL903" s="106"/>
      <c r="AM903" s="106"/>
      <c r="AN903" s="106"/>
      <c r="AO903" s="106"/>
      <c r="AP903" s="106"/>
      <c r="AQ903" s="106"/>
      <c r="AR903" s="106"/>
      <c r="AS903" s="106"/>
      <c r="AT903" s="106"/>
      <c r="AU903" s="106"/>
      <c r="AV903" s="106"/>
      <c r="AW903" s="106"/>
      <c r="AX903" s="106"/>
      <c r="AY903" s="106"/>
      <c r="AZ903" s="106"/>
      <c r="BA903" s="106"/>
    </row>
    <row r="904" customFormat="false" ht="12.8" hidden="false" customHeight="false" outlineLevel="0" collapsed="false">
      <c r="K904" s="106"/>
      <c r="W904" s="106"/>
      <c r="X904" s="103"/>
      <c r="Y904" s="106"/>
      <c r="Z904" s="106"/>
      <c r="AA904" s="106"/>
      <c r="AB904" s="106"/>
      <c r="AC904" s="106"/>
      <c r="AD904" s="106"/>
      <c r="AE904" s="106"/>
      <c r="AF904" s="106"/>
      <c r="AG904" s="106"/>
      <c r="AH904" s="106"/>
      <c r="AI904" s="106"/>
      <c r="AJ904" s="106"/>
      <c r="AK904" s="106"/>
      <c r="AL904" s="106"/>
      <c r="AM904" s="106"/>
      <c r="AN904" s="106"/>
      <c r="AO904" s="106"/>
      <c r="AP904" s="106"/>
      <c r="AQ904" s="106"/>
      <c r="AR904" s="106"/>
      <c r="AS904" s="106"/>
      <c r="AT904" s="106"/>
      <c r="AU904" s="106"/>
      <c r="AV904" s="106"/>
      <c r="AW904" s="106"/>
      <c r="AX904" s="106"/>
      <c r="AY904" s="106"/>
      <c r="AZ904" s="106"/>
      <c r="BA904" s="106"/>
    </row>
    <row r="905" customFormat="false" ht="12.8" hidden="false" customHeight="false" outlineLevel="0" collapsed="false">
      <c r="K905" s="106"/>
      <c r="W905" s="106"/>
      <c r="X905" s="103"/>
      <c r="Y905" s="106"/>
      <c r="Z905" s="106"/>
      <c r="AA905" s="106"/>
      <c r="AB905" s="106"/>
      <c r="AC905" s="106"/>
      <c r="AD905" s="106"/>
      <c r="AE905" s="106"/>
      <c r="AF905" s="106"/>
      <c r="AG905" s="106"/>
      <c r="AH905" s="106"/>
      <c r="AI905" s="106"/>
      <c r="AJ905" s="106"/>
      <c r="AK905" s="106"/>
      <c r="AL905" s="106"/>
      <c r="AM905" s="106"/>
      <c r="AN905" s="106"/>
      <c r="AO905" s="106"/>
      <c r="AP905" s="106"/>
      <c r="AQ905" s="106"/>
      <c r="AR905" s="106"/>
      <c r="AS905" s="106"/>
      <c r="AT905" s="106"/>
      <c r="AU905" s="106"/>
      <c r="AV905" s="106"/>
      <c r="AW905" s="106"/>
      <c r="AX905" s="106"/>
      <c r="AY905" s="106"/>
      <c r="AZ905" s="106"/>
      <c r="BA905" s="106"/>
    </row>
    <row r="906" customFormat="false" ht="12.8" hidden="false" customHeight="false" outlineLevel="0" collapsed="false">
      <c r="K906" s="106"/>
      <c r="W906" s="106"/>
      <c r="X906" s="103"/>
      <c r="Y906" s="106"/>
      <c r="Z906" s="106"/>
      <c r="AA906" s="106"/>
      <c r="AB906" s="106"/>
      <c r="AC906" s="106"/>
      <c r="AD906" s="106"/>
      <c r="AE906" s="106"/>
      <c r="AF906" s="106"/>
      <c r="AG906" s="106"/>
      <c r="AH906" s="106"/>
      <c r="AI906" s="106"/>
      <c r="AJ906" s="106"/>
      <c r="AK906" s="106"/>
      <c r="AL906" s="106"/>
      <c r="AM906" s="106"/>
      <c r="AN906" s="106"/>
      <c r="AO906" s="106"/>
      <c r="AP906" s="106"/>
      <c r="AQ906" s="106"/>
      <c r="AR906" s="106"/>
      <c r="AS906" s="106"/>
      <c r="AT906" s="106"/>
      <c r="AU906" s="106"/>
      <c r="AV906" s="106"/>
      <c r="AW906" s="106"/>
      <c r="AX906" s="106"/>
      <c r="AY906" s="106"/>
      <c r="AZ906" s="106"/>
      <c r="BA906" s="106"/>
    </row>
  </sheetData>
  <mergeCells count="29">
    <mergeCell ref="A1:B1"/>
    <mergeCell ref="C1:J2"/>
    <mergeCell ref="W1:AN2"/>
    <mergeCell ref="A2:B2"/>
    <mergeCell ref="A3:B3"/>
    <mergeCell ref="C3:I3"/>
    <mergeCell ref="L3:U3"/>
    <mergeCell ref="W3:Y4"/>
    <mergeCell ref="AB3:AD4"/>
    <mergeCell ref="AG3:AI4"/>
    <mergeCell ref="AL3:AN4"/>
    <mergeCell ref="F4:G4"/>
    <mergeCell ref="W6:Y6"/>
    <mergeCell ref="W7:W8"/>
    <mergeCell ref="AB9:AB10"/>
    <mergeCell ref="W10:Y10"/>
    <mergeCell ref="W11:W12"/>
    <mergeCell ref="AG13:AG14"/>
    <mergeCell ref="W15:W16"/>
    <mergeCell ref="AB17:AB18"/>
    <mergeCell ref="W19:W20"/>
    <mergeCell ref="AL20:AL21"/>
    <mergeCell ref="W23:W24"/>
    <mergeCell ref="AB25:AB26"/>
    <mergeCell ref="W27:W28"/>
    <mergeCell ref="AG29:AG30"/>
    <mergeCell ref="W31:W32"/>
    <mergeCell ref="AB33:AB34"/>
    <mergeCell ref="W35:W36"/>
  </mergeCells>
  <conditionalFormatting sqref="AO26:BA26">
    <cfRule type="expression" priority="2" aboveAverage="0" equalAverage="0" bottom="0" percent="0" rank="0" text="" dxfId="6">
      <formula>IF(#REF!=#REF!,1,IF(#REF!=#REF!,1,0))</formula>
    </cfRule>
  </conditionalFormatting>
  <conditionalFormatting sqref="E6:E53">
    <cfRule type="expression" priority="3" aboveAverage="0" equalAverage="0" bottom="0" percent="0" rank="0" text="" dxfId="7">
      <formula>IF(#REF!=CONCATENATE($E5,"_win"),1,0)</formula>
    </cfRule>
  </conditionalFormatting>
  <conditionalFormatting sqref="H5:H53 E5:E53 I5">
    <cfRule type="expression" priority="4" aboveAverage="0" equalAverage="0" bottom="0" percent="0" rank="0" text="" dxfId="8">
      <formula>IF(#REF!=CONCATENATE($H5,"_win"),1,0)</formula>
    </cfRule>
  </conditionalFormatting>
  <conditionalFormatting sqref="L24 N24:T24">
    <cfRule type="expression" priority="5" aboveAverage="0" equalAverage="0" bottom="0" percent="0" rank="0" text="" dxfId="9">
      <formula>IF(#REF!=#REF!,1,IF(#REF!=#REF!,1,0))</formula>
    </cfRule>
  </conditionalFormatting>
  <conditionalFormatting sqref="CY41:DH41">
    <cfRule type="expression" priority="6" aboveAverage="0" equalAverage="0" bottom="0" percent="0" rank="0" text="" dxfId="10">
      <formula>IF(#REF!=#REF!,1,IF(#REF!=#REF!,1,0))</formula>
    </cfRule>
  </conditionalFormatting>
  <conditionalFormatting sqref="CY19 DA19:DH19">
    <cfRule type="expression" priority="7" aboveAverage="0" equalAverage="0" bottom="0" percent="0" rank="0" text="" dxfId="11">
      <formula>IF(#REF!=#REF!,1,IF(#REF!=#REF!,1,0))</formula>
    </cfRule>
  </conditionalFormatting>
  <conditionalFormatting sqref="CY24 DA24:DH24">
    <cfRule type="expression" priority="8" aboveAverage="0" equalAverage="0" bottom="0" percent="0" rank="0" text="" dxfId="12">
      <formula>IF(#REF!=#REF!,1,IF(#REF!=#REF!,1,0))</formula>
    </cfRule>
  </conditionalFormatting>
  <conditionalFormatting sqref="X12">
    <cfRule type="expression" priority="9" aboveAverage="0" equalAverage="0" bottom="0" percent="0" rank="0" text="" dxfId="13">
      <formula>IF($AX12=#REF!,1,0)</formula>
    </cfRule>
    <cfRule type="expression" priority="10" aboveAverage="0" equalAverage="0" bottom="0" percent="0" rank="0" text="" dxfId="14">
      <formula>IF($AX11=#REF!,1,0)</formula>
    </cfRule>
  </conditionalFormatting>
  <conditionalFormatting sqref="X32">
    <cfRule type="expression" priority="11" aboveAverage="0" equalAverage="0" bottom="0" percent="0" rank="0" text="" dxfId="15">
      <formula>IF($AX32=#REF!,1,0)</formula>
    </cfRule>
    <cfRule type="expression" priority="12" aboveAverage="0" equalAverage="0" bottom="0" percent="0" rank="0" text="" dxfId="16">
      <formula>IF($AX31=#REF!,1,0)</formula>
    </cfRule>
  </conditionalFormatting>
  <conditionalFormatting sqref="X24">
    <cfRule type="expression" priority="13" aboveAverage="0" equalAverage="0" bottom="0" percent="0" rank="0" text="" dxfId="17">
      <formula>IF($AX24=#REF!,1,0)</formula>
    </cfRule>
    <cfRule type="expression" priority="14" aboveAverage="0" equalAverage="0" bottom="0" percent="0" rank="0" text="" dxfId="18">
      <formula>IF($AX23=#REF!,1,0)</formula>
    </cfRule>
  </conditionalFormatting>
  <conditionalFormatting sqref="X15 X11 X23 X31 X27:X28 X19">
    <cfRule type="expression" priority="15" aboveAverage="0" equalAverage="0" bottom="0" percent="0" rank="0" text="" dxfId="19">
      <formula>IF($AX11=#REF!,1,0)</formula>
    </cfRule>
    <cfRule type="expression" priority="16" aboveAverage="0" equalAverage="0" bottom="0" percent="0" rank="0" text="" dxfId="20">
      <formula>IF($AX12=#REF!,1,0)</formula>
    </cfRule>
  </conditionalFormatting>
  <conditionalFormatting sqref="X16">
    <cfRule type="expression" priority="17" aboveAverage="0" equalAverage="0" bottom="0" percent="0" rank="0" text="" dxfId="21">
      <formula>IF($AX16=#REF!,1,0)</formula>
    </cfRule>
    <cfRule type="expression" priority="18" aboveAverage="0" equalAverage="0" bottom="0" percent="0" rank="0" text="" dxfId="22">
      <formula>IF($AX15=#REF!,1,0)</formula>
    </cfRule>
  </conditionalFormatting>
  <conditionalFormatting sqref="C4:F4 H4:J4">
    <cfRule type="expression" priority="19" aboveAverage="0" equalAverage="0" bottom="0" percent="0" rank="0" text="" dxfId="23">
      <formula>$Q$5="Black and White"</formula>
    </cfRule>
  </conditionalFormatting>
  <conditionalFormatting sqref="L9:T9 L19:T19 L14:T14">
    <cfRule type="expression" priority="20" aboveAverage="0" equalAverage="0" bottom="0" percent="0" rank="0" text="" dxfId="24">
      <formula>$Q$5="Black and White"</formula>
    </cfRule>
  </conditionalFormatting>
  <conditionalFormatting sqref="L4:T4">
    <cfRule type="expression" priority="21" aboveAverage="0" equalAverage="0" bottom="0" percent="0" rank="0" text="" dxfId="25">
      <formula>$Q$5="Black and White"</formula>
    </cfRule>
  </conditionalFormatting>
  <conditionalFormatting sqref="Y11 Y31 Y35 Y23 Y27 Y15 Y19 Y7">
    <cfRule type="expression" priority="22" aboveAverage="0" equalAverage="0" bottom="0" percent="0" rank="0" text="" dxfId="5">
      <formula>IF(AND(#REF!&gt;#REF!,ISNUMBER(#REF!),ISNUMBER(#REF!)),1,0)</formula>
    </cfRule>
  </conditionalFormatting>
  <conditionalFormatting sqref="Y12 Y32 Y36 Y24 Y28 Y16 Y20 Y8">
    <cfRule type="expression" priority="23" aboveAverage="0" equalAverage="0" bottom="0" percent="0" rank="0" text="" dxfId="26">
      <formula>IF(AND(#REF!&lt;#REF!,ISNUMBER(#REF!),ISNUMBER(#REF!)),1,0)</formula>
    </cfRule>
  </conditionalFormatting>
  <conditionalFormatting sqref="X7">
    <cfRule type="expression" priority="24" aboveAverage="0" equalAverage="0" bottom="0" percent="0" rank="0" text="" dxfId="27">
      <formula>$Q$5="Black and White"</formula>
    </cfRule>
  </conditionalFormatting>
  <conditionalFormatting sqref="X8">
    <cfRule type="expression" priority="25" aboveAverage="0" equalAverage="0" bottom="0" percent="0" rank="0" text="" dxfId="28">
      <formula>$Q$5="Black and White"</formula>
    </cfRule>
  </conditionalFormatting>
  <conditionalFormatting sqref="X20">
    <cfRule type="expression" priority="26" aboveAverage="0" equalAverage="0" bottom="0" percent="0" rank="0" text="" dxfId="29">
      <formula>IF($AX20=#REF!,1,0)</formula>
    </cfRule>
    <cfRule type="expression" priority="27" aboveAverage="0" equalAverage="0" bottom="0" percent="0" rank="0" text="" dxfId="30">
      <formula>IF($AX19=#REF!,1,0)</formula>
    </cfRule>
  </conditionalFormatting>
  <conditionalFormatting sqref="X35">
    <cfRule type="expression" priority="28" aboveAverage="0" equalAverage="0" bottom="0" percent="0" rank="0" text="" dxfId="31">
      <formula>IF($AX35=#REF!,1,0)</formula>
    </cfRule>
    <cfRule type="expression" priority="29" aboveAverage="0" equalAverage="0" bottom="0" percent="0" rank="0" text="" dxfId="32">
      <formula>IF($AX36=#REF!,1,0)</formula>
    </cfRule>
  </conditionalFormatting>
  <conditionalFormatting sqref="X36">
    <cfRule type="expression" priority="30" aboveAverage="0" equalAverage="0" bottom="0" percent="0" rank="0" text="" dxfId="33">
      <formula>IF($AX36=#REF!,1,0)</formula>
    </cfRule>
    <cfRule type="expression" priority="31" aboveAverage="0" equalAverage="0" bottom="0" percent="0" rank="0" text="" dxfId="34">
      <formula>IF($AX35=#REF!,1,0)</formula>
    </cfRule>
  </conditionalFormatting>
  <conditionalFormatting sqref="L25:T25">
    <cfRule type="expression" priority="32" aboveAverage="0" equalAverage="0" bottom="0" percent="0" rank="0" text="" dxfId="35">
      <formula>$Q$5="Black and White"</formula>
    </cfRule>
  </conditionalFormatting>
  <conditionalFormatting sqref="L34">
    <cfRule type="expression" priority="33" aboveAverage="0" equalAverage="0" bottom="0" percent="0" rank="0" text="" dxfId="36">
      <formula>$Q$5="Black and White"</formula>
    </cfRule>
  </conditionalFormatting>
  <conditionalFormatting sqref="M34">
    <cfRule type="expression" priority="34" aboveAverage="0" equalAverage="0" bottom="0" percent="0" rank="0" text="" dxfId="37">
      <formula>$Q$5="Black and White"</formula>
    </cfRule>
  </conditionalFormatting>
  <conditionalFormatting sqref="N34:T34">
    <cfRule type="expression" priority="35" aboveAverage="0" equalAverage="0" bottom="0" percent="0" rank="0" text="" dxfId="38">
      <formula>$Q$5="Black and White"</formula>
    </cfRule>
  </conditionalFormatting>
  <conditionalFormatting sqref="L27:L28">
    <cfRule type="expression" priority="36" aboveAverage="0" equalAverage="0" bottom="0" percent="0" rank="0" text="" dxfId="39">
      <formula>$Q$5="Black and White"</formula>
    </cfRule>
  </conditionalFormatting>
  <conditionalFormatting sqref="L26">
    <cfRule type="expression" priority="37" aboveAverage="0" equalAverage="0" bottom="0" percent="0" rank="0" text="" dxfId="40">
      <formula>$Q$5="Black and White"</formula>
    </cfRule>
  </conditionalFormatting>
  <conditionalFormatting sqref="N27">
    <cfRule type="expression" priority="38" aboveAverage="0" equalAverage="0" bottom="0" percent="0" rank="0" text="" dxfId="41">
      <formula>$Q$5="Black and White"</formula>
    </cfRule>
  </conditionalFormatting>
  <conditionalFormatting sqref="N28">
    <cfRule type="expression" priority="39" aboveAverage="0" equalAverage="0" bottom="0" percent="0" rank="0" text="" dxfId="42">
      <formula>$Q$5="Black and White"</formula>
    </cfRule>
  </conditionalFormatting>
  <conditionalFormatting sqref="O27:O28">
    <cfRule type="expression" priority="40" aboveAverage="0" equalAverage="0" bottom="0" percent="0" rank="0" text="" dxfId="43">
      <formula>$Q$5="Black and White"</formula>
    </cfRule>
  </conditionalFormatting>
  <conditionalFormatting sqref="P27:T28">
    <cfRule type="expression" priority="41" aboveAverage="0" equalAverage="0" bottom="0" percent="0" rank="0" text="" dxfId="44">
      <formula>$Q$5="Black and White"</formula>
    </cfRule>
  </conditionalFormatting>
  <conditionalFormatting sqref="N26:T26">
    <cfRule type="expression" priority="42" aboveAverage="0" equalAverage="0" bottom="0" percent="0" rank="0" text="" dxfId="45">
      <formula>$Q$5="Black and White"</formula>
    </cfRule>
  </conditionalFormatting>
  <conditionalFormatting sqref="AD9">
    <cfRule type="expression" priority="43" aboveAverage="0" equalAverage="0" bottom="0" percent="0" rank="0" text="" dxfId="46">
      <formula>IF(AND(#REF!&gt;#REF!,ISNUMBER(#REF!),ISNUMBER(#REF!)),1,0)</formula>
    </cfRule>
  </conditionalFormatting>
  <conditionalFormatting sqref="AD10">
    <cfRule type="expression" priority="44" aboveAverage="0" equalAverage="0" bottom="0" percent="0" rank="0" text="" dxfId="47">
      <formula>IF(AND(#REF!&lt;#REF!,ISNUMBER(#REF!),ISNUMBER(#REF!)),1,0)</formula>
    </cfRule>
  </conditionalFormatting>
  <conditionalFormatting sqref="AD17">
    <cfRule type="expression" priority="45" aboveAverage="0" equalAverage="0" bottom="0" percent="0" rank="0" text="" dxfId="48">
      <formula>IF(AND(#REF!&gt;#REF!,ISNUMBER(#REF!),ISNUMBER(#REF!)),1,0)</formula>
    </cfRule>
  </conditionalFormatting>
  <conditionalFormatting sqref="AD18">
    <cfRule type="expression" priority="46" aboveAverage="0" equalAverage="0" bottom="0" percent="0" rank="0" text="" dxfId="49">
      <formula>IF(AND(#REF!&lt;#REF!,ISNUMBER(#REF!),ISNUMBER(#REF!)),1,0)</formula>
    </cfRule>
  </conditionalFormatting>
  <conditionalFormatting sqref="AD25">
    <cfRule type="expression" priority="47" aboveAverage="0" equalAverage="0" bottom="0" percent="0" rank="0" text="" dxfId="50">
      <formula>IF(AND(#REF!&gt;#REF!,ISNUMBER(#REF!),ISNUMBER(#REF!)),1,0)</formula>
    </cfRule>
  </conditionalFormatting>
  <conditionalFormatting sqref="AD26">
    <cfRule type="expression" priority="48" aboveAverage="0" equalAverage="0" bottom="0" percent="0" rank="0" text="" dxfId="51">
      <formula>IF(AND(#REF!&lt;#REF!,ISNUMBER(#REF!),ISNUMBER(#REF!)),1,0)</formula>
    </cfRule>
  </conditionalFormatting>
  <conditionalFormatting sqref="AD33">
    <cfRule type="expression" priority="49" aboveAverage="0" equalAverage="0" bottom="0" percent="0" rank="0" text="" dxfId="52">
      <formula>IF(AND(#REF!&gt;#REF!,ISNUMBER(#REF!),ISNUMBER(#REF!)),1,0)</formula>
    </cfRule>
  </conditionalFormatting>
  <conditionalFormatting sqref="AD34">
    <cfRule type="expression" priority="50" aboveAverage="0" equalAverage="0" bottom="0" percent="0" rank="0" text="" dxfId="53">
      <formula>IF(AND(#REF!&lt;#REF!,ISNUMBER(#REF!),ISNUMBER(#REF!)),1,0)</formula>
    </cfRule>
  </conditionalFormatting>
  <conditionalFormatting sqref="AI13">
    <cfRule type="expression" priority="51" aboveAverage="0" equalAverage="0" bottom="0" percent="0" rank="0" text="" dxfId="54">
      <formula>IF(AND(#REF!&gt;#REF!,ISNUMBER(#REF!),ISNUMBER(#REF!)),1,0)</formula>
    </cfRule>
  </conditionalFormatting>
  <conditionalFormatting sqref="AI14">
    <cfRule type="expression" priority="52" aboveAverage="0" equalAverage="0" bottom="0" percent="0" rank="0" text="" dxfId="55">
      <formula>IF(AND(#REF!&lt;#REF!,ISNUMBER(#REF!),ISNUMBER(#REF!)),1,0)</formula>
    </cfRule>
  </conditionalFormatting>
  <conditionalFormatting sqref="AI29">
    <cfRule type="expression" priority="53" aboveAverage="0" equalAverage="0" bottom="0" percent="0" rank="0" text="" dxfId="56">
      <formula>IF(AND(#REF!&gt;#REF!,ISNUMBER(#REF!),ISNUMBER(#REF!)),1,0)</formula>
    </cfRule>
  </conditionalFormatting>
  <conditionalFormatting sqref="AI30">
    <cfRule type="expression" priority="54" aboveAverage="0" equalAverage="0" bottom="0" percent="0" rank="0" text="" dxfId="57">
      <formula>IF(AND(#REF!&lt;#REF!,ISNUMBER(#REF!),ISNUMBER(#REF!)),1,0)</formula>
    </cfRule>
  </conditionalFormatting>
  <conditionalFormatting sqref="AN20">
    <cfRule type="expression" priority="55" aboveAverage="0" equalAverage="0" bottom="0" percent="0" rank="0" text="" dxfId="58">
      <formula>IF(AND(#REF!&gt;#REF!,ISNUMBER(#REF!),ISNUMBER(#REF!)),1,0)</formula>
    </cfRule>
  </conditionalFormatting>
  <conditionalFormatting sqref="AN21">
    <cfRule type="expression" priority="56" aboveAverage="0" equalAverage="0" bottom="0" percent="0" rank="0" text="" dxfId="59">
      <formula>IF(AND(#REF!&lt;#REF!,ISNUMBER(#REF!),ISNUMBER(#REF!)),1,0)</formula>
    </cfRule>
  </conditionalFormatting>
  <conditionalFormatting sqref="AC10">
    <cfRule type="expression" priority="57" aboveAverage="0" equalAverage="0" bottom="0" percent="0" rank="0" text="" dxfId="60">
      <formula>$Q$5="Black and White"</formula>
    </cfRule>
  </conditionalFormatting>
  <conditionalFormatting sqref="AC18">
    <cfRule type="expression" priority="58" aboveAverage="0" equalAverage="0" bottom="0" percent="0" rank="0" text="" dxfId="61">
      <formula>$Q$5="Black and White"</formula>
    </cfRule>
  </conditionalFormatting>
  <conditionalFormatting sqref="AC26">
    <cfRule type="expression" priority="59" aboveAverage="0" equalAverage="0" bottom="0" percent="0" rank="0" text="" dxfId="62">
      <formula>$Q$5="Black and White"</formula>
    </cfRule>
  </conditionalFormatting>
  <conditionalFormatting sqref="AC34">
    <cfRule type="expression" priority="60" aboveAverage="0" equalAverage="0" bottom="0" percent="0" rank="0" text="" dxfId="63">
      <formula>$Q$5="Black and White"</formula>
    </cfRule>
  </conditionalFormatting>
  <conditionalFormatting sqref="AH14">
    <cfRule type="expression" priority="61" aboveAverage="0" equalAverage="0" bottom="0" percent="0" rank="0" text="" dxfId="64">
      <formula>$Q$5="Black and White"</formula>
    </cfRule>
  </conditionalFormatting>
  <conditionalFormatting sqref="AH30">
    <cfRule type="expression" priority="62" aboveAverage="0" equalAverage="0" bottom="0" percent="0" rank="0" text="" dxfId="65">
      <formula>$Q$5="Black and White"</formula>
    </cfRule>
  </conditionalFormatting>
  <conditionalFormatting sqref="AM21">
    <cfRule type="expression" priority="63" aboveAverage="0" equalAverage="0" bottom="0" percent="0" rank="0" text="" dxfId="66">
      <formula>$Q$5="Black and White"</formula>
    </cfRule>
  </conditionalFormatting>
  <conditionalFormatting sqref="M28">
    <cfRule type="expression" priority="64" aboveAverage="0" equalAverage="0" bottom="0" percent="0" rank="0" text="" dxfId="67">
      <formula>$Q$5="Black and White"</formula>
    </cfRule>
  </conditionalFormatting>
  <conditionalFormatting sqref="M27">
    <cfRule type="expression" priority="65" aboveAverage="0" equalAverage="0" bottom="0" percent="0" rank="0" text="" dxfId="68">
      <formula>$Q$5="Black and White"</formula>
    </cfRule>
  </conditionalFormatting>
  <conditionalFormatting sqref="M30:T30 M35:T35 M40:T40">
    <cfRule type="expression" priority="66" aboveAverage="0" equalAverage="0" bottom="0" percent="0" rank="0" text="" dxfId="69">
      <formula>$Q$5="Black and White"</formula>
    </cfRule>
  </conditionalFormatting>
  <conditionalFormatting sqref="M33 M38">
    <cfRule type="expression" priority="67" aboveAverage="0" equalAverage="0" bottom="0" percent="0" rank="0" text="" dxfId="70">
      <formula>$Q$5="Black and White"</formula>
    </cfRule>
  </conditionalFormatting>
  <conditionalFormatting sqref="M32 M37">
    <cfRule type="expression" priority="68" aboveAverage="0" equalAverage="0" bottom="0" percent="0" rank="0" text="" dxfId="71">
      <formula>$Q$5="Black and White"</formula>
    </cfRule>
  </conditionalFormatting>
  <conditionalFormatting sqref="L35 L40 L30">
    <cfRule type="expression" priority="69" aboveAverage="0" equalAverage="0" bottom="0" percent="0" rank="0" text="" dxfId="72">
      <formula>$Q$5="Black and White"</formula>
    </cfRule>
  </conditionalFormatting>
  <conditionalFormatting sqref="L31 L36 L41">
    <cfRule type="expression" priority="70" aboveAverage="0" equalAverage="0" bottom="0" percent="0" rank="0" text="" dxfId="73">
      <formula>$Q$5="Black and White"</formula>
    </cfRule>
  </conditionalFormatting>
  <conditionalFormatting sqref="L32:L33 L37:L38">
    <cfRule type="expression" priority="71" aboveAverage="0" equalAverage="0" bottom="0" percent="0" rank="0" text="" dxfId="74">
      <formula>$Q$5="Black and White"</formula>
    </cfRule>
  </conditionalFormatting>
  <conditionalFormatting sqref="L20">
    <cfRule type="expression" priority="72" aboveAverage="0" equalAverage="0" bottom="0" percent="0" rank="0" text="" dxfId="75">
      <formula>$Q$5="Black and White"</formula>
    </cfRule>
  </conditionalFormatting>
  <conditionalFormatting sqref="L22:L23">
    <cfRule type="expression" priority="73" aboveAverage="0" equalAverage="0" bottom="0" percent="0" rank="0" text="" dxfId="76">
      <formula>$Q$5="Black and White"</formula>
    </cfRule>
  </conditionalFormatting>
  <conditionalFormatting sqref="L21">
    <cfRule type="expression" priority="74" aboveAverage="0" equalAverage="0" bottom="0" percent="0" rank="0" text="" dxfId="77">
      <formula>$Q$5="Black and White"</formula>
    </cfRule>
  </conditionalFormatting>
  <conditionalFormatting sqref="L15">
    <cfRule type="expression" priority="75" aboveAverage="0" equalAverage="0" bottom="0" percent="0" rank="0" text="" dxfId="78">
      <formula>$Q$5="Black and White"</formula>
    </cfRule>
  </conditionalFormatting>
  <conditionalFormatting sqref="L17:L18">
    <cfRule type="expression" priority="76" aboveAverage="0" equalAverage="0" bottom="0" percent="0" rank="0" text="" dxfId="79">
      <formula>$Q$5="Black and White"</formula>
    </cfRule>
  </conditionalFormatting>
  <conditionalFormatting sqref="L16">
    <cfRule type="expression" priority="77" aboveAverage="0" equalAverage="0" bottom="0" percent="0" rank="0" text="" dxfId="80">
      <formula>$Q$5="Black and White"</formula>
    </cfRule>
  </conditionalFormatting>
  <conditionalFormatting sqref="L10">
    <cfRule type="expression" priority="78" aboveAverage="0" equalAverage="0" bottom="0" percent="0" rank="0" text="" dxfId="81">
      <formula>$Q$5="Black and White"</formula>
    </cfRule>
  </conditionalFormatting>
  <conditionalFormatting sqref="L12:L13">
    <cfRule type="expression" priority="79" aboveAverage="0" equalAverage="0" bottom="0" percent="0" rank="0" text="" dxfId="82">
      <formula>$Q$5="Black and White"</formula>
    </cfRule>
  </conditionalFormatting>
  <conditionalFormatting sqref="L11">
    <cfRule type="expression" priority="80" aboveAverage="0" equalAverage="0" bottom="0" percent="0" rank="0" text="" dxfId="83">
      <formula>$Q$5="Black and White"</formula>
    </cfRule>
  </conditionalFormatting>
  <conditionalFormatting sqref="L5">
    <cfRule type="expression" priority="81" aboveAverage="0" equalAverage="0" bottom="0" percent="0" rank="0" text="" dxfId="84">
      <formula>$Q$5="Black and White"</formula>
    </cfRule>
  </conditionalFormatting>
  <conditionalFormatting sqref="L7:L8">
    <cfRule type="expression" priority="82" aboveAverage="0" equalAverage="0" bottom="0" percent="0" rank="0" text="" dxfId="85">
      <formula>$Q$5="Black and White"</formula>
    </cfRule>
  </conditionalFormatting>
  <conditionalFormatting sqref="L6">
    <cfRule type="expression" priority="83" aboveAverage="0" equalAverage="0" bottom="0" percent="0" rank="0" text="" dxfId="86">
      <formula>$Q$5="Black and White"</formula>
    </cfRule>
  </conditionalFormatting>
  <conditionalFormatting sqref="M26">
    <cfRule type="expression" priority="84" aboveAverage="0" equalAverage="0" bottom="0" percent="0" rank="0" text="" dxfId="87">
      <formula>$Q$5="Black and White"</formula>
    </cfRule>
  </conditionalFormatting>
  <conditionalFormatting sqref="M31:T31 M36:T36 M41:T41">
    <cfRule type="expression" priority="85" aboveAverage="0" equalAverage="0" bottom="0" percent="0" rank="0" text="" dxfId="88">
      <formula>$Q$5="Black and White"</formula>
    </cfRule>
  </conditionalFormatting>
  <conditionalFormatting sqref="N32:T33 N37:T38">
    <cfRule type="expression" priority="86" aboveAverage="0" equalAverage="0" bottom="0" percent="0" rank="0" text="" dxfId="89">
      <formula>$Q$5="Black and White"</formula>
    </cfRule>
  </conditionalFormatting>
  <conditionalFormatting sqref="M20:T20">
    <cfRule type="expression" priority="87" aboveAverage="0" equalAverage="0" bottom="0" percent="0" rank="0" text="" dxfId="90">
      <formula>$Q$5="Black and White"</formula>
    </cfRule>
  </conditionalFormatting>
  <conditionalFormatting sqref="N22">
    <cfRule type="expression" priority="88" aboveAverage="0" equalAverage="0" bottom="0" percent="0" rank="0" text="" dxfId="91">
      <formula>$Q$5="Black and White"</formula>
    </cfRule>
  </conditionalFormatting>
  <conditionalFormatting sqref="N23">
    <cfRule type="expression" priority="89" aboveAverage="0" equalAverage="0" bottom="0" percent="0" rank="0" text="" dxfId="92">
      <formula>$Q$5="Black and White"</formula>
    </cfRule>
  </conditionalFormatting>
  <conditionalFormatting sqref="O22:O23">
    <cfRule type="expression" priority="90" aboveAverage="0" equalAverage="0" bottom="0" percent="0" rank="0" text="" dxfId="93">
      <formula>$Q$5="Black and White"</formula>
    </cfRule>
  </conditionalFormatting>
  <conditionalFormatting sqref="P22:T23">
    <cfRule type="expression" priority="91" aboveAverage="0" equalAverage="0" bottom="0" percent="0" rank="0" text="" dxfId="94">
      <formula>$Q$5="Black and White"</formula>
    </cfRule>
  </conditionalFormatting>
  <conditionalFormatting sqref="N21:T21">
    <cfRule type="expression" priority="92" aboveAverage="0" equalAverage="0" bottom="0" percent="0" rank="0" text="" dxfId="95">
      <formula>$Q$5="Black and White"</formula>
    </cfRule>
  </conditionalFormatting>
  <conditionalFormatting sqref="M23">
    <cfRule type="expression" priority="93" aboveAverage="0" equalAverage="0" bottom="0" percent="0" rank="0" text="" dxfId="96">
      <formula>$Q$5="Black and White"</formula>
    </cfRule>
  </conditionalFormatting>
  <conditionalFormatting sqref="M22">
    <cfRule type="expression" priority="94" aboveAverage="0" equalAverage="0" bottom="0" percent="0" rank="0" text="" dxfId="97">
      <formula>$Q$5="Black and White"</formula>
    </cfRule>
  </conditionalFormatting>
  <conditionalFormatting sqref="M21">
    <cfRule type="expression" priority="95" aboveAverage="0" equalAverage="0" bottom="0" percent="0" rank="0" text="" dxfId="98">
      <formula>$Q$5="Black and White"</formula>
    </cfRule>
  </conditionalFormatting>
  <conditionalFormatting sqref="M15:T15">
    <cfRule type="expression" priority="96" aboveAverage="0" equalAverage="0" bottom="0" percent="0" rank="0" text="" dxfId="99">
      <formula>$Q$5="Black and White"</formula>
    </cfRule>
  </conditionalFormatting>
  <conditionalFormatting sqref="N17">
    <cfRule type="expression" priority="97" aboveAverage="0" equalAverage="0" bottom="0" percent="0" rank="0" text="" dxfId="100">
      <formula>$Q$5="Black and White"</formula>
    </cfRule>
  </conditionalFormatting>
  <conditionalFormatting sqref="N18">
    <cfRule type="expression" priority="98" aboveAverage="0" equalAverage="0" bottom="0" percent="0" rank="0" text="" dxfId="101">
      <formula>$Q$5="Black and White"</formula>
    </cfRule>
  </conditionalFormatting>
  <conditionalFormatting sqref="O17:O18">
    <cfRule type="expression" priority="99" aboveAverage="0" equalAverage="0" bottom="0" percent="0" rank="0" text="" dxfId="102">
      <formula>$Q$5="Black and White"</formula>
    </cfRule>
  </conditionalFormatting>
  <conditionalFormatting sqref="P17:T18">
    <cfRule type="expression" priority="100" aboveAverage="0" equalAverage="0" bottom="0" percent="0" rank="0" text="" dxfId="103">
      <formula>$Q$5="Black and White"</formula>
    </cfRule>
  </conditionalFormatting>
  <conditionalFormatting sqref="N16:T16">
    <cfRule type="expression" priority="101" aboveAverage="0" equalAverage="0" bottom="0" percent="0" rank="0" text="" dxfId="104">
      <formula>$Q$5="Black and White"</formula>
    </cfRule>
  </conditionalFormatting>
  <conditionalFormatting sqref="M18">
    <cfRule type="expression" priority="102" aboveAverage="0" equalAverage="0" bottom="0" percent="0" rank="0" text="" dxfId="105">
      <formula>$Q$5="Black and White"</formula>
    </cfRule>
  </conditionalFormatting>
  <conditionalFormatting sqref="M17">
    <cfRule type="expression" priority="103" aboveAverage="0" equalAverage="0" bottom="0" percent="0" rank="0" text="" dxfId="106">
      <formula>$Q$5="Black and White"</formula>
    </cfRule>
  </conditionalFormatting>
  <conditionalFormatting sqref="M16">
    <cfRule type="expression" priority="104" aboveAverage="0" equalAverage="0" bottom="0" percent="0" rank="0" text="" dxfId="107">
      <formula>$Q$5="Black and White"</formula>
    </cfRule>
  </conditionalFormatting>
  <conditionalFormatting sqref="M10:T10">
    <cfRule type="expression" priority="105" aboveAverage="0" equalAverage="0" bottom="0" percent="0" rank="0" text="" dxfId="108">
      <formula>$Q$5="Black and White"</formula>
    </cfRule>
  </conditionalFormatting>
  <conditionalFormatting sqref="N12">
    <cfRule type="expression" priority="106" aboveAverage="0" equalAverage="0" bottom="0" percent="0" rank="0" text="" dxfId="109">
      <formula>$Q$5="Black and White"</formula>
    </cfRule>
  </conditionalFormatting>
  <conditionalFormatting sqref="N13">
    <cfRule type="expression" priority="107" aboveAverage="0" equalAverage="0" bottom="0" percent="0" rank="0" text="" dxfId="110">
      <formula>$Q$5="Black and White"</formula>
    </cfRule>
  </conditionalFormatting>
  <conditionalFormatting sqref="O12:O13">
    <cfRule type="expression" priority="108" aboveAverage="0" equalAverage="0" bottom="0" percent="0" rank="0" text="" dxfId="111">
      <formula>$Q$5="Black and White"</formula>
    </cfRule>
  </conditionalFormatting>
  <conditionalFormatting sqref="P12:T13">
    <cfRule type="expression" priority="109" aboveAverage="0" equalAverage="0" bottom="0" percent="0" rank="0" text="" dxfId="112">
      <formula>$Q$5="Black and White"</formula>
    </cfRule>
  </conditionalFormatting>
  <conditionalFormatting sqref="N11:T11">
    <cfRule type="expression" priority="110" aboveAverage="0" equalAverage="0" bottom="0" percent="0" rank="0" text="" dxfId="113">
      <formula>$Q$5="Black and White"</formula>
    </cfRule>
  </conditionalFormatting>
  <conditionalFormatting sqref="M13">
    <cfRule type="expression" priority="111" aboveAverage="0" equalAverage="0" bottom="0" percent="0" rank="0" text="" dxfId="114">
      <formula>$Q$5="Black and White"</formula>
    </cfRule>
  </conditionalFormatting>
  <conditionalFormatting sqref="M12">
    <cfRule type="expression" priority="112" aboveAverage="0" equalAverage="0" bottom="0" percent="0" rank="0" text="" dxfId="115">
      <formula>$Q$5="Black and White"</formula>
    </cfRule>
  </conditionalFormatting>
  <conditionalFormatting sqref="M11">
    <cfRule type="expression" priority="113" aboveAverage="0" equalAverage="0" bottom="0" percent="0" rank="0" text="" dxfId="116">
      <formula>$Q$5="Black and White"</formula>
    </cfRule>
  </conditionalFormatting>
  <conditionalFormatting sqref="M5:T5">
    <cfRule type="expression" priority="114" aboveAverage="0" equalAverage="0" bottom="0" percent="0" rank="0" text="" dxfId="117">
      <formula>$Q$5="Black and White"</formula>
    </cfRule>
  </conditionalFormatting>
  <conditionalFormatting sqref="N7">
    <cfRule type="expression" priority="115" aboveAverage="0" equalAverage="0" bottom="0" percent="0" rank="0" text="" dxfId="118">
      <formula>$Q$5="Black and White"</formula>
    </cfRule>
  </conditionalFormatting>
  <conditionalFormatting sqref="N8">
    <cfRule type="expression" priority="116" aboveAverage="0" equalAverage="0" bottom="0" percent="0" rank="0" text="" dxfId="119">
      <formula>$Q$5="Black and White"</formula>
    </cfRule>
  </conditionalFormatting>
  <conditionalFormatting sqref="O7:O8">
    <cfRule type="expression" priority="117" aboveAverage="0" equalAverage="0" bottom="0" percent="0" rank="0" text="" dxfId="120">
      <formula>$Q$5="Black and White"</formula>
    </cfRule>
  </conditionalFormatting>
  <conditionalFormatting sqref="P7:T8">
    <cfRule type="expression" priority="118" aboveAverage="0" equalAverage="0" bottom="0" percent="0" rank="0" text="" dxfId="121">
      <formula>$Q$5="Black and White"</formula>
    </cfRule>
  </conditionalFormatting>
  <conditionalFormatting sqref="N6:T6">
    <cfRule type="expression" priority="119" aboveAverage="0" equalAverage="0" bottom="0" percent="0" rank="0" text="" dxfId="122">
      <formula>$Q$5="Black and White"</formula>
    </cfRule>
  </conditionalFormatting>
  <conditionalFormatting sqref="M8">
    <cfRule type="expression" priority="120" aboveAverage="0" equalAverage="0" bottom="0" percent="0" rank="0" text="" dxfId="123">
      <formula>$Q$5="Black and White"</formula>
    </cfRule>
  </conditionalFormatting>
  <conditionalFormatting sqref="M7">
    <cfRule type="expression" priority="121" aboveAverage="0" equalAverage="0" bottom="0" percent="0" rank="0" text="" dxfId="124">
      <formula>$Q$5="Black and White"</formula>
    </cfRule>
  </conditionalFormatting>
  <conditionalFormatting sqref="M6">
    <cfRule type="expression" priority="122" aboveAverage="0" equalAverage="0" bottom="0" percent="0" rank="0" text="" dxfId="125">
      <formula>$Q$5="Black and White"</formula>
    </cfRule>
  </conditionalFormatting>
  <conditionalFormatting sqref="L42">
    <cfRule type="expression" priority="123" aboveAverage="0" equalAverage="0" bottom="0" percent="0" rank="0" text="" dxfId="126">
      <formula>$Q$5="Black and White"</formula>
    </cfRule>
  </conditionalFormatting>
  <conditionalFormatting sqref="L43">
    <cfRule type="expression" priority="124" aboveAverage="0" equalAverage="0" bottom="0" percent="0" rank="0" text="" dxfId="127">
      <formula>$Q$5="Black and White"</formula>
    </cfRule>
  </conditionalFormatting>
  <conditionalFormatting sqref="M42">
    <cfRule type="expression" priority="125" aboveAverage="0" equalAverage="0" bottom="0" percent="0" rank="0" text="" dxfId="128">
      <formula>$Q$5="Black and White"</formula>
    </cfRule>
  </conditionalFormatting>
  <conditionalFormatting sqref="M43">
    <cfRule type="expression" priority="126" aboveAverage="0" equalAverage="0" bottom="0" percent="0" rank="0" text="" dxfId="129">
      <formula>$Q$5="Black and White"</formula>
    </cfRule>
  </conditionalFormatting>
  <conditionalFormatting sqref="N43:T43">
    <cfRule type="expression" priority="127" aboveAverage="0" equalAverage="0" bottom="0" percent="0" rank="0" text="" dxfId="130">
      <formula>$Q$5="Black and White"</formula>
    </cfRule>
  </conditionalFormatting>
  <conditionalFormatting sqref="N42:T42">
    <cfRule type="expression" priority="128" aboveAverage="0" equalAverage="0" bottom="0" percent="0" rank="0" text="" dxfId="131">
      <formula>$Q$5="Black and White"</formula>
    </cfRule>
  </conditionalFormatting>
  <conditionalFormatting sqref="AC9 AC17 AC25 AC33 AH13 AH29 AM20">
    <cfRule type="expression" priority="129" aboveAverage="0" equalAverage="0" bottom="0" percent="0" rank="0" text="" dxfId="132">
      <formula>$Q$5="Black and White"</formula>
    </cfRule>
  </conditionalFormatting>
  <conditionalFormatting sqref="C1">
    <cfRule type="expression" priority="130" aboveAverage="0" equalAverage="0" bottom="0" percent="0" rank="0" text="" dxfId="133">
      <formula>$Q$5="Black and White"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191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it-IT</dc:language>
  <cp:lastModifiedBy/>
  <dcterms:modified xsi:type="dcterms:W3CDTF">2020-07-21T17:09:46Z</dcterms:modified>
  <cp:revision>48</cp:revision>
  <dc:subject/>
  <dc:title/>
</cp:coreProperties>
</file>