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Questa_cartella_di_lavoro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Ivan\Desktop\"/>
    </mc:Choice>
  </mc:AlternateContent>
  <xr:revisionPtr revIDLastSave="0" documentId="13_ncr:1_{A22F95AB-A7E0-4977-935F-FC99F7AAC75F}" xr6:coauthVersionLast="45" xr6:coauthVersionMax="45" xr10:uidLastSave="{00000000-0000-0000-0000-000000000000}"/>
  <bookViews>
    <workbookView xWindow="-120" yWindow="-120" windowWidth="20730" windowHeight="11160" tabRatio="787" xr2:uid="{F76F5B16-4812-44C5-87F7-ED2726C8CDEA}"/>
  </bookViews>
  <sheets>
    <sheet name="Squadre" sheetId="1" r:id="rId1"/>
    <sheet name="Calendario" sheetId="17" r:id="rId2"/>
    <sheet name="Classifica" sheetId="18" r:id="rId3"/>
    <sheet name="Calcoli" sheetId="16" r:id="rId4"/>
  </sheets>
  <definedNames>
    <definedName name="_xlnm._FilterDatabase" localSheetId="1" hidden="1">Calendario!$A$8:$A$138</definedName>
    <definedName name="_xlnm.Print_Area" localSheetId="2">Classifica!$A$1:$R$26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3" i="18" l="1" a="1"/>
  <c r="B23" i="18" s="1"/>
  <c r="B22" i="18" a="1"/>
  <c r="B22" i="18" s="1"/>
  <c r="B21" i="18" a="1"/>
  <c r="B21" i="18" s="1"/>
  <c r="B20" i="18" a="1"/>
  <c r="B20" i="18" s="1"/>
  <c r="B19" i="18" a="1"/>
  <c r="B19" i="18" s="1"/>
  <c r="B18" i="18" a="1"/>
  <c r="B18" i="18" s="1"/>
  <c r="B17" i="18" a="1"/>
  <c r="B17" i="18" s="1"/>
  <c r="B16" i="18" a="1"/>
  <c r="B16" i="18" s="1"/>
  <c r="B15" i="18" a="1"/>
  <c r="B15" i="18" s="1"/>
  <c r="B14" i="18" a="1"/>
  <c r="B14" i="18" s="1"/>
  <c r="B13" i="18" a="1"/>
  <c r="B13" i="18" s="1"/>
  <c r="B12" i="18" a="1"/>
  <c r="B12" i="18" s="1"/>
  <c r="B11" i="18" a="1"/>
  <c r="B11" i="18" s="1"/>
  <c r="B10" i="18" a="1"/>
  <c r="B10" i="18" s="1"/>
  <c r="B9" i="18" a="1"/>
  <c r="B9" i="18" s="1"/>
  <c r="B8" i="18" a="1"/>
  <c r="B8" i="18" s="1"/>
  <c r="B7" i="18" a="1"/>
  <c r="B7" i="18" s="1"/>
  <c r="B6" i="18" a="1"/>
  <c r="B6" i="18" s="1"/>
  <c r="B5" i="18" a="1"/>
  <c r="B5" i="18" s="1"/>
  <c r="B4" i="18" a="1"/>
  <c r="B4" i="18" s="1"/>
  <c r="D9" i="16" a="1"/>
  <c r="D9" i="16" s="1"/>
  <c r="D10" i="16" a="1"/>
  <c r="D10" i="16" s="1"/>
  <c r="D11" i="16" a="1"/>
  <c r="D11" i="16" s="1"/>
  <c r="D12" i="16" a="1"/>
  <c r="D12" i="16" s="1"/>
  <c r="D13" i="16" a="1"/>
  <c r="D13" i="16" s="1"/>
  <c r="D14" i="16" a="1"/>
  <c r="D14" i="16" s="1"/>
  <c r="D15" i="16" a="1"/>
  <c r="D15" i="16" s="1"/>
  <c r="D16" i="16" a="1"/>
  <c r="D16" i="16" s="1"/>
  <c r="D17" i="16" a="1"/>
  <c r="D17" i="16" s="1"/>
  <c r="D18" i="16" a="1"/>
  <c r="D18" i="16" s="1"/>
  <c r="D19" i="16" a="1"/>
  <c r="D19" i="16" s="1"/>
  <c r="D20" i="16" a="1"/>
  <c r="D20" i="16" s="1"/>
  <c r="D21" i="16" a="1"/>
  <c r="D21" i="16" s="1"/>
  <c r="D22" i="16" a="1"/>
  <c r="D22" i="16" s="1"/>
  <c r="D23" i="16" a="1"/>
  <c r="D23" i="16" s="1"/>
  <c r="D24" i="16" a="1"/>
  <c r="D24" i="16" s="1"/>
  <c r="D25" i="16" a="1"/>
  <c r="D25" i="16" s="1"/>
  <c r="D26" i="16" a="1"/>
  <c r="D26" i="16" s="1"/>
  <c r="D27" i="16" a="1"/>
  <c r="D27" i="16" s="1"/>
  <c r="D28" i="16" a="1"/>
  <c r="D28" i="16" s="1"/>
  <c r="D29" i="16" a="1"/>
  <c r="D29" i="16" s="1"/>
  <c r="D30" i="16" a="1"/>
  <c r="D30" i="16" s="1"/>
  <c r="D31" i="16" a="1"/>
  <c r="D31" i="16" s="1"/>
  <c r="D32" i="16" a="1"/>
  <c r="D32" i="16" s="1"/>
  <c r="D33" i="16" a="1"/>
  <c r="D33" i="16" s="1"/>
  <c r="D34" i="16" a="1"/>
  <c r="D34" i="16" s="1"/>
  <c r="D35" i="16" a="1"/>
  <c r="D35" i="16" s="1"/>
  <c r="D36" i="16" a="1"/>
  <c r="D36" i="16" s="1"/>
  <c r="D37" i="16" a="1"/>
  <c r="D37" i="16" s="1"/>
  <c r="D38" i="16" a="1"/>
  <c r="D38" i="16" s="1"/>
  <c r="D39" i="16" a="1"/>
  <c r="D39" i="16" s="1"/>
  <c r="D40" i="16" a="1"/>
  <c r="D40" i="16" s="1"/>
  <c r="D41" i="16" a="1"/>
  <c r="D41" i="16" s="1"/>
  <c r="D42" i="16" a="1"/>
  <c r="D42" i="16" s="1"/>
  <c r="D43" i="16" a="1"/>
  <c r="D43" i="16" s="1"/>
  <c r="D44" i="16" a="1"/>
  <c r="D44" i="16" s="1"/>
  <c r="D45" i="16" a="1"/>
  <c r="D45" i="16" s="1"/>
  <c r="D46" i="16" a="1"/>
  <c r="D46" i="16" s="1"/>
  <c r="F9" i="16" a="1"/>
  <c r="F9" i="16" s="1"/>
  <c r="F10" i="16" a="1"/>
  <c r="F10" i="16" s="1"/>
  <c r="F11" i="16" a="1"/>
  <c r="F11" i="16" s="1"/>
  <c r="F12" i="16" a="1"/>
  <c r="F12" i="16" s="1"/>
  <c r="F13" i="16" a="1"/>
  <c r="F13" i="16" s="1"/>
  <c r="F14" i="16" a="1"/>
  <c r="F14" i="16" s="1"/>
  <c r="F15" i="16" a="1"/>
  <c r="F15" i="16" s="1"/>
  <c r="F16" i="16" a="1"/>
  <c r="F16" i="16" s="1"/>
  <c r="F17" i="16" a="1"/>
  <c r="F17" i="16" s="1"/>
  <c r="F18" i="16" a="1"/>
  <c r="F18" i="16" s="1"/>
  <c r="F19" i="16" a="1"/>
  <c r="F19" i="16" s="1"/>
  <c r="F20" i="16" a="1"/>
  <c r="F20" i="16" s="1"/>
  <c r="F21" i="16" a="1"/>
  <c r="F21" i="16" s="1"/>
  <c r="F22" i="16" a="1"/>
  <c r="F22" i="16" s="1"/>
  <c r="F23" i="16" a="1"/>
  <c r="F23" i="16" s="1"/>
  <c r="F24" i="16" a="1"/>
  <c r="F24" i="16" s="1"/>
  <c r="F25" i="16" a="1"/>
  <c r="F25" i="16" s="1"/>
  <c r="F26" i="16" a="1"/>
  <c r="F26" i="16" s="1"/>
  <c r="F27" i="16" a="1"/>
  <c r="F27" i="16" s="1"/>
  <c r="F28" i="16" a="1"/>
  <c r="F28" i="16" s="1"/>
  <c r="F29" i="16" a="1"/>
  <c r="F29" i="16" s="1"/>
  <c r="F30" i="16" a="1"/>
  <c r="F30" i="16" s="1"/>
  <c r="F31" i="16" a="1"/>
  <c r="F31" i="16" s="1"/>
  <c r="F32" i="16" a="1"/>
  <c r="F32" i="16" s="1"/>
  <c r="F33" i="16" a="1"/>
  <c r="F33" i="16" s="1"/>
  <c r="F34" i="16" a="1"/>
  <c r="F34" i="16" s="1"/>
  <c r="F35" i="16" a="1"/>
  <c r="F35" i="16" s="1"/>
  <c r="F36" i="16" a="1"/>
  <c r="F36" i="16" s="1"/>
  <c r="F37" i="16" a="1"/>
  <c r="F37" i="16" s="1"/>
  <c r="F38" i="16" a="1"/>
  <c r="F38" i="16" s="1"/>
  <c r="F39" i="16" a="1"/>
  <c r="F39" i="16" s="1"/>
  <c r="F40" i="16" a="1"/>
  <c r="F40" i="16" s="1"/>
  <c r="F41" i="16" a="1"/>
  <c r="F41" i="16" s="1"/>
  <c r="F42" i="16" a="1"/>
  <c r="F42" i="16" s="1"/>
  <c r="F43" i="16" a="1"/>
  <c r="F43" i="16" s="1"/>
  <c r="F44" i="16" a="1"/>
  <c r="F44" i="16" s="1"/>
  <c r="F45" i="16" a="1"/>
  <c r="F45" i="16" s="1"/>
  <c r="F46" i="16" a="1"/>
  <c r="F46" i="16" s="1"/>
  <c r="F47" i="16" a="1"/>
  <c r="F47" i="16" s="1"/>
  <c r="F48" i="16" a="1"/>
  <c r="F48" i="16" s="1"/>
  <c r="F49" i="16" a="1"/>
  <c r="F49" i="16" s="1"/>
  <c r="F50" i="16" a="1"/>
  <c r="F50" i="16" s="1"/>
  <c r="F51" i="16" a="1"/>
  <c r="F51" i="16" s="1"/>
  <c r="F52" i="16" a="1"/>
  <c r="F52" i="16" s="1"/>
  <c r="F53" i="16" a="1"/>
  <c r="F53" i="16" s="1"/>
  <c r="F54" i="16" a="1"/>
  <c r="F54" i="16" s="1"/>
  <c r="F55" i="16" a="1"/>
  <c r="F55" i="16" s="1"/>
  <c r="F56" i="16" a="1"/>
  <c r="F56" i="16" s="1"/>
  <c r="F57" i="16" a="1"/>
  <c r="F57" i="16" s="1"/>
  <c r="F58" i="16" a="1"/>
  <c r="F58" i="16" s="1"/>
  <c r="F59" i="16" a="1"/>
  <c r="F59" i="16" s="1"/>
  <c r="F60" i="16" a="1"/>
  <c r="F60" i="16" s="1"/>
  <c r="F61" i="16" a="1"/>
  <c r="F61" i="16" s="1"/>
  <c r="F62" i="16" a="1"/>
  <c r="F62" i="16" s="1"/>
  <c r="F63" i="16" a="1"/>
  <c r="F63" i="16" s="1"/>
  <c r="F64" i="16" a="1"/>
  <c r="F64" i="16" s="1"/>
  <c r="F65" i="16" a="1"/>
  <c r="F65" i="16" s="1"/>
  <c r="F66" i="16" a="1"/>
  <c r="F66" i="16" s="1"/>
  <c r="F67" i="16" a="1"/>
  <c r="F67" i="16" s="1"/>
  <c r="F68" i="16" a="1"/>
  <c r="F68" i="16" s="1"/>
  <c r="F69" i="16" a="1"/>
  <c r="F69" i="16" s="1"/>
  <c r="F70" i="16" a="1"/>
  <c r="F70" i="16" s="1"/>
  <c r="F71" i="16" a="1"/>
  <c r="F71" i="16" s="1"/>
  <c r="F72" i="16" a="1"/>
  <c r="F72" i="16" s="1"/>
  <c r="F73" i="16" a="1"/>
  <c r="F73" i="16" s="1"/>
  <c r="F74" i="16" a="1"/>
  <c r="F74" i="16" s="1"/>
  <c r="F75" i="16" a="1"/>
  <c r="F75" i="16" s="1"/>
  <c r="F76" i="16" a="1"/>
  <c r="F76" i="16" s="1"/>
  <c r="F77" i="16" a="1"/>
  <c r="F77" i="16" s="1"/>
  <c r="F78" i="16" a="1"/>
  <c r="F78" i="16" s="1"/>
  <c r="F79" i="16" a="1"/>
  <c r="F79" i="16" s="1"/>
  <c r="F80" i="16" a="1"/>
  <c r="F80" i="16" s="1"/>
  <c r="F81" i="16" a="1"/>
  <c r="F81" i="16" s="1"/>
  <c r="F82" i="16" a="1"/>
  <c r="F82" i="16" s="1"/>
  <c r="F83" i="16" a="1"/>
  <c r="F83" i="16" s="1"/>
  <c r="F84" i="16" a="1"/>
  <c r="F84" i="16" s="1"/>
  <c r="F85" i="16" a="1"/>
  <c r="F85" i="16" s="1"/>
  <c r="F86" i="16" a="1"/>
  <c r="F86" i="16" s="1"/>
  <c r="F87" i="16" a="1"/>
  <c r="F87" i="16" s="1"/>
  <c r="F88" i="16" a="1"/>
  <c r="F88" i="16" s="1"/>
  <c r="F89" i="16" a="1"/>
  <c r="F89" i="16" s="1"/>
  <c r="F90" i="16" a="1"/>
  <c r="F90" i="16" s="1"/>
  <c r="F91" i="16" a="1"/>
  <c r="F91" i="16" s="1"/>
  <c r="F92" i="16" a="1"/>
  <c r="F92" i="16" s="1"/>
  <c r="F93" i="16" a="1"/>
  <c r="F93" i="16" s="1"/>
  <c r="F94" i="16" a="1"/>
  <c r="F94" i="16" s="1"/>
  <c r="F95" i="16" a="1"/>
  <c r="F95" i="16" s="1"/>
  <c r="F96" i="16" a="1"/>
  <c r="F96" i="16" s="1"/>
  <c r="F97" i="16" a="1"/>
  <c r="F97" i="16" s="1"/>
  <c r="F98" i="16" a="1"/>
  <c r="F98" i="16" s="1"/>
  <c r="F99" i="16" a="1"/>
  <c r="F99" i="16" s="1"/>
  <c r="F100" i="16" a="1"/>
  <c r="F100" i="16" s="1"/>
  <c r="F101" i="16" a="1"/>
  <c r="F101" i="16" s="1"/>
  <c r="F102" i="16" a="1"/>
  <c r="F102" i="16" s="1"/>
  <c r="F103" i="16" a="1"/>
  <c r="F103" i="16" s="1"/>
  <c r="F104" i="16" a="1"/>
  <c r="F104" i="16" s="1"/>
  <c r="F105" i="16" a="1"/>
  <c r="F105" i="16" s="1"/>
  <c r="F106" i="16" a="1"/>
  <c r="F106" i="16" s="1"/>
  <c r="F107" i="16" a="1"/>
  <c r="F107" i="16" s="1"/>
  <c r="F108" i="16" a="1"/>
  <c r="F108" i="16" s="1"/>
  <c r="F109" i="16" a="1"/>
  <c r="F109" i="16" s="1"/>
  <c r="F110" i="16" a="1"/>
  <c r="F110" i="16" s="1"/>
  <c r="F111" i="16" a="1"/>
  <c r="F111" i="16" s="1"/>
  <c r="F112" i="16" a="1"/>
  <c r="F112" i="16" s="1"/>
  <c r="F113" i="16" a="1"/>
  <c r="F113" i="16" s="1"/>
  <c r="F114" i="16" a="1"/>
  <c r="F114" i="16" s="1"/>
  <c r="F115" i="16" a="1"/>
  <c r="F115" i="16" s="1"/>
  <c r="F116" i="16" a="1"/>
  <c r="F116" i="16" s="1"/>
  <c r="F117" i="16" a="1"/>
  <c r="F117" i="16" s="1"/>
  <c r="F118" i="16" a="1"/>
  <c r="F118" i="16" s="1"/>
  <c r="F119" i="16" a="1"/>
  <c r="F119" i="16" s="1"/>
  <c r="F120" i="16" a="1"/>
  <c r="F120" i="16" s="1"/>
  <c r="F121" i="16" a="1"/>
  <c r="F121" i="16" s="1"/>
  <c r="F122" i="16" a="1"/>
  <c r="F122" i="16" s="1"/>
  <c r="F123" i="16" a="1"/>
  <c r="F123" i="16" s="1"/>
  <c r="F124" i="16" a="1"/>
  <c r="F124" i="16" s="1"/>
  <c r="F125" i="16" a="1"/>
  <c r="F125" i="16" s="1"/>
  <c r="F126" i="16" a="1"/>
  <c r="F126" i="16" s="1"/>
  <c r="F127" i="16" a="1"/>
  <c r="F127" i="16" s="1"/>
  <c r="F128" i="16" a="1"/>
  <c r="F128" i="16" s="1"/>
  <c r="F129" i="16" a="1"/>
  <c r="F129" i="16" s="1"/>
  <c r="F130" i="16" a="1"/>
  <c r="F130" i="16" s="1"/>
  <c r="F131" i="16" a="1"/>
  <c r="F131" i="16" s="1"/>
  <c r="F132" i="16" a="1"/>
  <c r="F132" i="16" s="1"/>
  <c r="F133" i="16" a="1"/>
  <c r="F133" i="16" s="1"/>
  <c r="F134" i="16" a="1"/>
  <c r="F134" i="16" s="1"/>
  <c r="F135" i="16" a="1"/>
  <c r="F135" i="16" s="1"/>
  <c r="F136" i="16" a="1"/>
  <c r="F136" i="16" s="1"/>
  <c r="F137" i="16" a="1"/>
  <c r="F137" i="16" s="1"/>
  <c r="F138" i="16" a="1"/>
  <c r="F138" i="16" s="1"/>
  <c r="F139" i="16" a="1"/>
  <c r="F139" i="16" s="1"/>
  <c r="F140" i="16" a="1"/>
  <c r="F140" i="16" s="1"/>
  <c r="F141" i="16" a="1"/>
  <c r="F141" i="16" s="1"/>
  <c r="F142" i="16" a="1"/>
  <c r="F142" i="16" s="1"/>
  <c r="F143" i="16" a="1"/>
  <c r="F143" i="16" s="1"/>
  <c r="F144" i="16" a="1"/>
  <c r="F144" i="16" s="1"/>
  <c r="F145" i="16" a="1"/>
  <c r="F145" i="16" s="1"/>
  <c r="F146" i="16" a="1"/>
  <c r="F146" i="16" s="1"/>
  <c r="F147" i="16" a="1"/>
  <c r="F147" i="16" s="1"/>
  <c r="F148" i="16" a="1"/>
  <c r="F148" i="16" s="1"/>
  <c r="F149" i="16" a="1"/>
  <c r="F149" i="16" s="1"/>
  <c r="F150" i="16" a="1"/>
  <c r="F150" i="16" s="1"/>
  <c r="F151" i="16" a="1"/>
  <c r="F151" i="16" s="1"/>
  <c r="F152" i="16" a="1"/>
  <c r="F152" i="16" s="1"/>
  <c r="F153" i="16" a="1"/>
  <c r="F153" i="16" s="1"/>
  <c r="F154" i="16" a="1"/>
  <c r="F154" i="16" s="1"/>
  <c r="F155" i="16" a="1"/>
  <c r="F155" i="16" s="1"/>
  <c r="F156" i="16" a="1"/>
  <c r="F156" i="16" s="1"/>
  <c r="F157" i="16" a="1"/>
  <c r="F157" i="16" s="1"/>
  <c r="F158" i="16" a="1"/>
  <c r="F158" i="16" s="1"/>
  <c r="F159" i="16" a="1"/>
  <c r="F159" i="16" s="1"/>
  <c r="F160" i="16" a="1"/>
  <c r="F160" i="16" s="1"/>
  <c r="F161" i="16" a="1"/>
  <c r="F161" i="16" s="1"/>
  <c r="F162" i="16" a="1"/>
  <c r="F162" i="16" s="1"/>
  <c r="F163" i="16" a="1"/>
  <c r="F163" i="16" s="1"/>
  <c r="F164" i="16" a="1"/>
  <c r="F164" i="16" s="1"/>
  <c r="F165" i="16" a="1"/>
  <c r="F165" i="16" s="1"/>
  <c r="F166" i="16" a="1"/>
  <c r="F166" i="16" s="1"/>
  <c r="F167" i="16" a="1"/>
  <c r="F167" i="16" s="1"/>
  <c r="F168" i="16" a="1"/>
  <c r="F168" i="16" s="1"/>
  <c r="F169" i="16" a="1"/>
  <c r="F169" i="16" s="1"/>
  <c r="F170" i="16" a="1"/>
  <c r="F170" i="16" s="1"/>
  <c r="F171" i="16" a="1"/>
  <c r="F171" i="16" s="1"/>
  <c r="F172" i="16" a="1"/>
  <c r="F172" i="16" s="1"/>
  <c r="F173" i="16" a="1"/>
  <c r="F173" i="16" s="1"/>
  <c r="F174" i="16" a="1"/>
  <c r="F174" i="16" s="1"/>
  <c r="F175" i="16" a="1"/>
  <c r="F175" i="16" s="1"/>
  <c r="F176" i="16" a="1"/>
  <c r="F176" i="16" s="1"/>
  <c r="F177" i="16" a="1"/>
  <c r="F177" i="16" s="1"/>
  <c r="F178" i="16" a="1"/>
  <c r="F178" i="16" s="1"/>
  <c r="F179" i="16" a="1"/>
  <c r="F179" i="16" s="1"/>
  <c r="F180" i="16" a="1"/>
  <c r="F180" i="16" s="1"/>
  <c r="F181" i="16" a="1"/>
  <c r="F181" i="16" s="1"/>
  <c r="F182" i="16" a="1"/>
  <c r="F182" i="16" s="1"/>
  <c r="F183" i="16" a="1"/>
  <c r="F183" i="16" s="1"/>
  <c r="F184" i="16" a="1"/>
  <c r="F184" i="16" s="1"/>
  <c r="F185" i="16" a="1"/>
  <c r="F185" i="16" s="1"/>
  <c r="F186" i="16" a="1"/>
  <c r="F186" i="16" s="1"/>
  <c r="F187" i="16" a="1"/>
  <c r="F187" i="16" s="1"/>
  <c r="F188" i="16" a="1"/>
  <c r="F188" i="16" s="1"/>
  <c r="F189" i="16" a="1"/>
  <c r="F189" i="16" s="1"/>
  <c r="F190" i="16" a="1"/>
  <c r="F190" i="16" s="1"/>
  <c r="F191" i="16" a="1"/>
  <c r="F191" i="16" s="1"/>
  <c r="F192" i="16" a="1"/>
  <c r="F192" i="16" s="1"/>
  <c r="F193" i="16" a="1"/>
  <c r="F193" i="16" s="1"/>
  <c r="F194" i="16" a="1"/>
  <c r="F194" i="16" s="1"/>
  <c r="F195" i="16" a="1"/>
  <c r="F195" i="16" s="1"/>
  <c r="F196" i="16" a="1"/>
  <c r="F196" i="16" s="1"/>
  <c r="F197" i="16" a="1"/>
  <c r="F197" i="16" s="1"/>
  <c r="F198" i="16" a="1"/>
  <c r="F198" i="16" s="1"/>
  <c r="F199" i="16" a="1"/>
  <c r="F199" i="16" s="1"/>
  <c r="F200" i="16" a="1"/>
  <c r="F200" i="16" s="1"/>
  <c r="F201" i="16" a="1"/>
  <c r="F201" i="16" s="1"/>
  <c r="F202" i="16" a="1"/>
  <c r="F202" i="16" s="1"/>
  <c r="F203" i="16" a="1"/>
  <c r="F203" i="16" s="1"/>
  <c r="F204" i="16" a="1"/>
  <c r="F204" i="16" s="1"/>
  <c r="F205" i="16" a="1"/>
  <c r="F205" i="16" s="1"/>
  <c r="F206" i="16" a="1"/>
  <c r="F206" i="16" s="1"/>
  <c r="F207" i="16" a="1"/>
  <c r="F207" i="16" s="1"/>
  <c r="F208" i="16" a="1"/>
  <c r="F208" i="16" s="1"/>
  <c r="F209" i="16" a="1"/>
  <c r="F209" i="16" s="1"/>
  <c r="F210" i="16" a="1"/>
  <c r="F210" i="16" s="1"/>
  <c r="F211" i="16" a="1"/>
  <c r="F211" i="16" s="1"/>
  <c r="F212" i="16" a="1"/>
  <c r="F212" i="16" s="1"/>
  <c r="F213" i="16" a="1"/>
  <c r="F213" i="16" s="1"/>
  <c r="F214" i="16" a="1"/>
  <c r="F214" i="16" s="1"/>
  <c r="F215" i="16" a="1"/>
  <c r="F215" i="16" s="1"/>
  <c r="F216" i="16" a="1"/>
  <c r="F216" i="16" s="1"/>
  <c r="F217" i="16" a="1"/>
  <c r="F217" i="16" s="1"/>
  <c r="F218" i="16" a="1"/>
  <c r="F218" i="16" s="1"/>
  <c r="F219" i="16" a="1"/>
  <c r="F219" i="16" s="1"/>
  <c r="F220" i="16" a="1"/>
  <c r="F220" i="16" s="1"/>
  <c r="F221" i="16" a="1"/>
  <c r="F221" i="16" s="1"/>
  <c r="F222" i="16" a="1"/>
  <c r="F222" i="16" s="1"/>
  <c r="F223" i="16" a="1"/>
  <c r="F223" i="16" s="1"/>
  <c r="F224" i="16" a="1"/>
  <c r="F224" i="16" s="1"/>
  <c r="F225" i="16" a="1"/>
  <c r="F225" i="16" s="1"/>
  <c r="F226" i="16" a="1"/>
  <c r="F226" i="16" s="1"/>
  <c r="F227" i="16" a="1"/>
  <c r="F227" i="16" s="1"/>
  <c r="F228" i="16" a="1"/>
  <c r="F228" i="16" s="1"/>
  <c r="F229" i="16" a="1"/>
  <c r="F229" i="16" s="1"/>
  <c r="F230" i="16" a="1"/>
  <c r="F230" i="16" s="1"/>
  <c r="F231" i="16" a="1"/>
  <c r="F231" i="16" s="1"/>
  <c r="F232" i="16" a="1"/>
  <c r="F232" i="16" s="1"/>
  <c r="F233" i="16" a="1"/>
  <c r="F233" i="16" s="1"/>
  <c r="F234" i="16" a="1"/>
  <c r="F234" i="16" s="1"/>
  <c r="F235" i="16" a="1"/>
  <c r="F235" i="16" s="1"/>
  <c r="F236" i="16" a="1"/>
  <c r="F236" i="16" s="1"/>
  <c r="F237" i="16" a="1"/>
  <c r="F237" i="16" s="1"/>
  <c r="F238" i="16" a="1"/>
  <c r="F238" i="16" s="1"/>
  <c r="F239" i="16" a="1"/>
  <c r="F239" i="16" s="1"/>
  <c r="F240" i="16" a="1"/>
  <c r="F240" i="16" s="1"/>
  <c r="F241" i="16" a="1"/>
  <c r="F241" i="16" s="1"/>
  <c r="F242" i="16" a="1"/>
  <c r="F242" i="16" s="1"/>
  <c r="F243" i="16" a="1"/>
  <c r="F243" i="16" s="1"/>
  <c r="F244" i="16" a="1"/>
  <c r="F244" i="16" s="1"/>
  <c r="F245" i="16" a="1"/>
  <c r="F245" i="16" s="1"/>
  <c r="F246" i="16" a="1"/>
  <c r="F246" i="16" s="1"/>
  <c r="F247" i="16" a="1"/>
  <c r="F247" i="16" s="1"/>
  <c r="F248" i="16" a="1"/>
  <c r="F248" i="16" s="1"/>
  <c r="F249" i="16" a="1"/>
  <c r="F249" i="16" s="1"/>
  <c r="F250" i="16" a="1"/>
  <c r="F250" i="16" s="1"/>
  <c r="F251" i="16" a="1"/>
  <c r="F251" i="16" s="1"/>
  <c r="F252" i="16" a="1"/>
  <c r="F252" i="16" s="1"/>
  <c r="F253" i="16" a="1"/>
  <c r="F253" i="16" s="1"/>
  <c r="F254" i="16" a="1"/>
  <c r="F254" i="16" s="1"/>
  <c r="F255" i="16" a="1"/>
  <c r="F255" i="16" s="1"/>
  <c r="F256" i="16" a="1"/>
  <c r="F256" i="16" s="1"/>
  <c r="F257" i="16" a="1"/>
  <c r="F257" i="16" s="1"/>
  <c r="F258" i="16" a="1"/>
  <c r="F258" i="16" s="1"/>
  <c r="F259" i="16" a="1"/>
  <c r="F259" i="16" s="1"/>
  <c r="F260" i="16" a="1"/>
  <c r="F260" i="16" s="1"/>
  <c r="F261" i="16" a="1"/>
  <c r="F261" i="16" s="1"/>
  <c r="F262" i="16" a="1"/>
  <c r="F262" i="16" s="1"/>
  <c r="F263" i="16" a="1"/>
  <c r="F263" i="16" s="1"/>
  <c r="F264" i="16" a="1"/>
  <c r="F264" i="16" s="1"/>
  <c r="F265" i="16" a="1"/>
  <c r="F265" i="16" s="1"/>
  <c r="F266" i="16" a="1"/>
  <c r="F266" i="16" s="1"/>
  <c r="F267" i="16" a="1"/>
  <c r="F267" i="16" s="1"/>
  <c r="F268" i="16" a="1"/>
  <c r="F268" i="16" s="1"/>
  <c r="F269" i="16" a="1"/>
  <c r="F269" i="16" s="1"/>
  <c r="F270" i="16" a="1"/>
  <c r="F270" i="16" s="1"/>
  <c r="F271" i="16" a="1"/>
  <c r="F271" i="16" s="1"/>
  <c r="F272" i="16" a="1"/>
  <c r="F272" i="16" s="1"/>
  <c r="F273" i="16" a="1"/>
  <c r="F273" i="16" s="1"/>
  <c r="F274" i="16" a="1"/>
  <c r="F274" i="16" s="1"/>
  <c r="F275" i="16" a="1"/>
  <c r="F275" i="16" s="1"/>
  <c r="F276" i="16" a="1"/>
  <c r="F276" i="16" s="1"/>
  <c r="F277" i="16" a="1"/>
  <c r="F277" i="16" s="1"/>
  <c r="F278" i="16" a="1"/>
  <c r="F278" i="16" s="1"/>
  <c r="F279" i="16" a="1"/>
  <c r="F279" i="16" s="1"/>
  <c r="F280" i="16" a="1"/>
  <c r="F280" i="16" s="1"/>
  <c r="F281" i="16" a="1"/>
  <c r="F281" i="16" s="1"/>
  <c r="F282" i="16" a="1"/>
  <c r="F282" i="16" s="1"/>
  <c r="F283" i="16" a="1"/>
  <c r="F283" i="16" s="1"/>
  <c r="F284" i="16" a="1"/>
  <c r="F284" i="16" s="1"/>
  <c r="F285" i="16" a="1"/>
  <c r="F285" i="16" s="1"/>
  <c r="F286" i="16" a="1"/>
  <c r="F286" i="16" s="1"/>
  <c r="F287" i="16" a="1"/>
  <c r="F287" i="16" s="1"/>
  <c r="F288" i="16" a="1"/>
  <c r="F288" i="16" s="1"/>
  <c r="F289" i="16" a="1"/>
  <c r="F289" i="16" s="1"/>
  <c r="F290" i="16" a="1"/>
  <c r="F290" i="16" s="1"/>
  <c r="F291" i="16" a="1"/>
  <c r="F291" i="16" s="1"/>
  <c r="F292" i="16" a="1"/>
  <c r="F292" i="16" s="1"/>
  <c r="F293" i="16" a="1"/>
  <c r="F293" i="16" s="1"/>
  <c r="F294" i="16" a="1"/>
  <c r="F294" i="16" s="1"/>
  <c r="F295" i="16" a="1"/>
  <c r="F295" i="16" s="1"/>
  <c r="F296" i="16" a="1"/>
  <c r="F296" i="16" s="1"/>
  <c r="F297" i="16" a="1"/>
  <c r="F297" i="16" s="1"/>
  <c r="F298" i="16" a="1"/>
  <c r="F298" i="16" s="1"/>
  <c r="F299" i="16" a="1"/>
  <c r="F299" i="16" s="1"/>
  <c r="F300" i="16" a="1"/>
  <c r="F300" i="16" s="1"/>
  <c r="F301" i="16" a="1"/>
  <c r="F301" i="16" s="1"/>
  <c r="F302" i="16" a="1"/>
  <c r="F302" i="16" s="1"/>
  <c r="F303" i="16" a="1"/>
  <c r="F303" i="16" s="1"/>
  <c r="F304" i="16" a="1"/>
  <c r="F304" i="16" s="1"/>
  <c r="F305" i="16" a="1"/>
  <c r="F305" i="16" s="1"/>
  <c r="F306" i="16" a="1"/>
  <c r="F306" i="16" s="1"/>
  <c r="F307" i="16" a="1"/>
  <c r="F307" i="16" s="1"/>
  <c r="F308" i="16" a="1"/>
  <c r="F308" i="16" s="1"/>
  <c r="F309" i="16" a="1"/>
  <c r="F309" i="16" s="1"/>
  <c r="F310" i="16" a="1"/>
  <c r="F310" i="16" s="1"/>
  <c r="F311" i="16" a="1"/>
  <c r="F311" i="16" s="1"/>
  <c r="F312" i="16" a="1"/>
  <c r="F312" i="16" s="1"/>
  <c r="F313" i="16" a="1"/>
  <c r="F313" i="16" s="1"/>
  <c r="F314" i="16" a="1"/>
  <c r="F314" i="16" s="1"/>
  <c r="F315" i="16" a="1"/>
  <c r="F315" i="16" s="1"/>
  <c r="F316" i="16" a="1"/>
  <c r="F316" i="16" s="1"/>
  <c r="F317" i="16" a="1"/>
  <c r="F317" i="16" s="1"/>
  <c r="F318" i="16" a="1"/>
  <c r="F318" i="16" s="1"/>
  <c r="F319" i="16" a="1"/>
  <c r="F319" i="16" s="1"/>
  <c r="F320" i="16" a="1"/>
  <c r="F320" i="16" s="1"/>
  <c r="F321" i="16" a="1"/>
  <c r="F321" i="16" s="1"/>
  <c r="F322" i="16" a="1"/>
  <c r="F322" i="16" s="1"/>
  <c r="F323" i="16" a="1"/>
  <c r="F323" i="16" s="1"/>
  <c r="F324" i="16" a="1"/>
  <c r="F324" i="16" s="1"/>
  <c r="F325" i="16" a="1"/>
  <c r="F325" i="16" s="1"/>
  <c r="F326" i="16" a="1"/>
  <c r="F326" i="16" s="1"/>
  <c r="F327" i="16" a="1"/>
  <c r="F327" i="16" s="1"/>
  <c r="F328" i="16" a="1"/>
  <c r="F328" i="16" s="1"/>
  <c r="F329" i="16" a="1"/>
  <c r="F329" i="16" s="1"/>
  <c r="F330" i="16" a="1"/>
  <c r="F330" i="16" s="1"/>
  <c r="F331" i="16" a="1"/>
  <c r="F331" i="16" s="1"/>
  <c r="F332" i="16" a="1"/>
  <c r="F332" i="16" s="1"/>
  <c r="F333" i="16" a="1"/>
  <c r="F333" i="16" s="1"/>
  <c r="F334" i="16" a="1"/>
  <c r="F334" i="16" s="1"/>
  <c r="F335" i="16" a="1"/>
  <c r="F335" i="16" s="1"/>
  <c r="F336" i="16" a="1"/>
  <c r="F336" i="16" s="1"/>
  <c r="F337" i="16" a="1"/>
  <c r="F337" i="16" s="1"/>
  <c r="F338" i="16" a="1"/>
  <c r="F338" i="16" s="1"/>
  <c r="F339" i="16" a="1"/>
  <c r="F339" i="16" s="1"/>
  <c r="F340" i="16" a="1"/>
  <c r="F340" i="16" s="1"/>
  <c r="F341" i="16" a="1"/>
  <c r="F341" i="16" s="1"/>
  <c r="F342" i="16" a="1"/>
  <c r="F342" i="16" s="1"/>
  <c r="F343" i="16" a="1"/>
  <c r="F343" i="16" s="1"/>
  <c r="F344" i="16" a="1"/>
  <c r="F344" i="16" s="1"/>
  <c r="F345" i="16" a="1"/>
  <c r="F345" i="16" s="1"/>
  <c r="F346" i="16" a="1"/>
  <c r="F346" i="16" s="1"/>
  <c r="F347" i="16" a="1"/>
  <c r="F347" i="16" s="1"/>
  <c r="F348" i="16" a="1"/>
  <c r="F348" i="16" s="1"/>
  <c r="F349" i="16" a="1"/>
  <c r="F349" i="16" s="1"/>
  <c r="F350" i="16" a="1"/>
  <c r="F350" i="16" s="1"/>
  <c r="F351" i="16" a="1"/>
  <c r="F351" i="16" s="1"/>
  <c r="F352" i="16" a="1"/>
  <c r="F352" i="16" s="1"/>
  <c r="F353" i="16" a="1"/>
  <c r="F353" i="16" s="1"/>
  <c r="F354" i="16" a="1"/>
  <c r="F354" i="16" s="1"/>
  <c r="F355" i="16" a="1"/>
  <c r="F355" i="16" s="1"/>
  <c r="F356" i="16" a="1"/>
  <c r="F356" i="16" s="1"/>
  <c r="F357" i="16" a="1"/>
  <c r="F357" i="16" s="1"/>
  <c r="F358" i="16" a="1"/>
  <c r="F358" i="16" s="1"/>
  <c r="F359" i="16" a="1"/>
  <c r="F359" i="16" s="1"/>
  <c r="F360" i="16" a="1"/>
  <c r="F360" i="16" s="1"/>
  <c r="F361" i="16" a="1"/>
  <c r="F361" i="16" s="1"/>
  <c r="F362" i="16" a="1"/>
  <c r="F362" i="16" s="1"/>
  <c r="F363" i="16" a="1"/>
  <c r="F363" i="16" s="1"/>
  <c r="F364" i="16" a="1"/>
  <c r="F364" i="16" s="1"/>
  <c r="F365" i="16" a="1"/>
  <c r="F365" i="16" s="1"/>
  <c r="F366" i="16" a="1"/>
  <c r="F366" i="16" s="1"/>
  <c r="F367" i="16" a="1"/>
  <c r="F367" i="16" s="1"/>
  <c r="F368" i="16" a="1"/>
  <c r="F368" i="16" s="1"/>
  <c r="F369" i="16" a="1"/>
  <c r="F369" i="16" s="1"/>
  <c r="F370" i="16" a="1"/>
  <c r="F370" i="16" s="1"/>
  <c r="F371" i="16" a="1"/>
  <c r="F371" i="16" s="1"/>
  <c r="F372" i="16" a="1"/>
  <c r="F372" i="16" s="1"/>
  <c r="F373" i="16" a="1"/>
  <c r="F373" i="16" s="1"/>
  <c r="F374" i="16" a="1"/>
  <c r="F374" i="16" s="1"/>
  <c r="F375" i="16" a="1"/>
  <c r="F375" i="16" s="1"/>
  <c r="F376" i="16" a="1"/>
  <c r="F376" i="16" s="1"/>
  <c r="F377" i="16" a="1"/>
  <c r="F377" i="16" s="1"/>
  <c r="F378" i="16" a="1"/>
  <c r="F378" i="16" s="1"/>
  <c r="F379" i="16" a="1"/>
  <c r="F379" i="16" s="1"/>
  <c r="F380" i="16" a="1"/>
  <c r="F380" i="16" s="1"/>
  <c r="F381" i="16" a="1"/>
  <c r="F381" i="16" s="1"/>
  <c r="F382" i="16" a="1"/>
  <c r="F382" i="16" s="1"/>
  <c r="F383" i="16" a="1"/>
  <c r="F383" i="16" s="1"/>
  <c r="F384" i="16" a="1"/>
  <c r="F384" i="16" s="1"/>
  <c r="F385" i="16" a="1"/>
  <c r="F385" i="16" s="1"/>
  <c r="F386" i="16" a="1"/>
  <c r="F386" i="16" s="1"/>
  <c r="F387" i="16" a="1"/>
  <c r="F387" i="16" s="1"/>
  <c r="F388" i="16" a="1"/>
  <c r="F388" i="16" s="1"/>
  <c r="C9" i="16" a="1"/>
  <c r="C9" i="16" s="1"/>
  <c r="C10" i="16" a="1"/>
  <c r="C10" i="16" s="1"/>
  <c r="C11" i="16" a="1"/>
  <c r="C11" i="16" s="1"/>
  <c r="C12" i="16" a="1"/>
  <c r="C12" i="16" s="1"/>
  <c r="C13" i="16" a="1"/>
  <c r="C13" i="16" s="1"/>
  <c r="C14" i="16" a="1"/>
  <c r="C14" i="16" s="1"/>
  <c r="C15" i="16" a="1"/>
  <c r="C15" i="16" s="1"/>
  <c r="C16" i="16" a="1"/>
  <c r="C16" i="16" s="1"/>
  <c r="C17" i="16" a="1"/>
  <c r="C17" i="16" s="1"/>
  <c r="C18" i="16" a="1"/>
  <c r="C18" i="16" s="1"/>
  <c r="C19" i="16" a="1"/>
  <c r="C19" i="16" s="1"/>
  <c r="C20" i="16" a="1"/>
  <c r="C20" i="16" s="1"/>
  <c r="C21" i="16" a="1"/>
  <c r="C21" i="16" s="1"/>
  <c r="C22" i="16" a="1"/>
  <c r="C22" i="16" s="1"/>
  <c r="C23" i="16" a="1"/>
  <c r="C23" i="16" s="1"/>
  <c r="C24" i="16" a="1"/>
  <c r="C24" i="16" s="1"/>
  <c r="C25" i="16" a="1"/>
  <c r="C25" i="16" s="1"/>
  <c r="C26" i="16" a="1"/>
  <c r="C26" i="16" s="1"/>
  <c r="C27" i="16" a="1"/>
  <c r="C27" i="16" s="1"/>
  <c r="C28" i="16" a="1"/>
  <c r="C28" i="16" s="1"/>
  <c r="C29" i="16" a="1"/>
  <c r="C29" i="16" s="1"/>
  <c r="C30" i="16" a="1"/>
  <c r="C30" i="16" s="1"/>
  <c r="C31" i="16" a="1"/>
  <c r="C31" i="16" s="1"/>
  <c r="C32" i="16" a="1"/>
  <c r="C32" i="16" s="1"/>
  <c r="C33" i="16" a="1"/>
  <c r="C33" i="16" s="1"/>
  <c r="C34" i="16" a="1"/>
  <c r="C34" i="16" s="1"/>
  <c r="C35" i="16" a="1"/>
  <c r="C35" i="16" s="1"/>
  <c r="C36" i="16" a="1"/>
  <c r="C36" i="16" s="1"/>
  <c r="C37" i="16" a="1"/>
  <c r="C37" i="16" s="1"/>
  <c r="C38" i="16" a="1"/>
  <c r="C38" i="16" s="1"/>
  <c r="C39" i="16" a="1"/>
  <c r="C39" i="16" s="1"/>
  <c r="C40" i="16" a="1"/>
  <c r="C40" i="16" s="1"/>
  <c r="C41" i="16" a="1"/>
  <c r="C41" i="16" s="1"/>
  <c r="C42" i="16" a="1"/>
  <c r="C42" i="16" s="1"/>
  <c r="C43" i="16" a="1"/>
  <c r="C43" i="16" s="1"/>
  <c r="C44" i="16" a="1"/>
  <c r="C44" i="16" s="1"/>
  <c r="C45" i="16" a="1"/>
  <c r="C45" i="16" s="1"/>
  <c r="C46" i="16" a="1"/>
  <c r="C46" i="16" s="1"/>
  <c r="G127" i="17" l="1" a="1"/>
  <c r="G127" i="17" s="1"/>
  <c r="B127" i="17" a="1"/>
  <c r="B127" i="17" s="1"/>
  <c r="G114" i="17" a="1"/>
  <c r="G114" i="17" s="1"/>
  <c r="B114" i="17" a="1"/>
  <c r="B114" i="17" s="1"/>
  <c r="G101" i="17" a="1"/>
  <c r="G101" i="17" s="1"/>
  <c r="B101" i="17" a="1"/>
  <c r="B101" i="17" s="1"/>
  <c r="G88" i="17" a="1"/>
  <c r="G88" i="17" s="1"/>
  <c r="B88" i="17" a="1"/>
  <c r="B88" i="17" s="1"/>
  <c r="G75" i="17" a="1"/>
  <c r="G75" i="17" s="1"/>
  <c r="B75" i="17" a="1"/>
  <c r="B75" i="17" s="1"/>
  <c r="G62" i="17" a="1"/>
  <c r="G62" i="17" s="1"/>
  <c r="B62" i="17" a="1"/>
  <c r="B62" i="17" s="1"/>
  <c r="G49" i="17" a="1"/>
  <c r="G49" i="17" s="1"/>
  <c r="B49" i="17" a="1"/>
  <c r="B49" i="17" s="1"/>
  <c r="G36" i="17" a="1"/>
  <c r="G36" i="17" s="1"/>
  <c r="B36" i="17" a="1"/>
  <c r="B36" i="17" s="1"/>
  <c r="G23" i="17" a="1"/>
  <c r="G23" i="17" s="1"/>
  <c r="B23" i="17" a="1"/>
  <c r="B23" i="17" s="1"/>
  <c r="G10" i="17" a="1"/>
  <c r="G10" i="17" s="1"/>
  <c r="N127" i="17" a="1"/>
  <c r="N127" i="17" s="1"/>
  <c r="S127" i="17" a="1"/>
  <c r="S127" i="17" s="1"/>
  <c r="S114" i="17" a="1"/>
  <c r="S114" i="17" s="1"/>
  <c r="N114" i="17" a="1"/>
  <c r="N114" i="17" s="1"/>
  <c r="S101" i="17" a="1"/>
  <c r="S101" i="17" s="1"/>
  <c r="N101" i="17" a="1"/>
  <c r="N101" i="17" s="1"/>
  <c r="S88" i="17" a="1"/>
  <c r="S88" i="17" s="1"/>
  <c r="N88" i="17" a="1"/>
  <c r="N88" i="17" s="1"/>
  <c r="S75" i="17" a="1"/>
  <c r="S75" i="17" s="1"/>
  <c r="N75" i="17" a="1"/>
  <c r="N75" i="17" s="1"/>
  <c r="S62" i="17" a="1"/>
  <c r="S62" i="17" s="1"/>
  <c r="N62" i="17" a="1"/>
  <c r="N62" i="17" s="1"/>
  <c r="S49" i="17" a="1"/>
  <c r="S49" i="17" s="1"/>
  <c r="N49" i="17" a="1"/>
  <c r="N49" i="17" s="1"/>
  <c r="S36" i="17" a="1"/>
  <c r="S36" i="17" s="1"/>
  <c r="N36" i="17" a="1"/>
  <c r="N36" i="17" s="1"/>
  <c r="S23" i="17" a="1"/>
  <c r="S23" i="17" s="1"/>
  <c r="N23" i="17" a="1"/>
  <c r="N23" i="17" s="1"/>
  <c r="N10" i="17" a="1"/>
  <c r="N10" i="17" s="1"/>
  <c r="DA9" i="16" a="1"/>
  <c r="DA9" i="16" s="1"/>
  <c r="DA10" i="16" a="1"/>
  <c r="DA10" i="16" s="1"/>
  <c r="DA11" i="16" a="1"/>
  <c r="DA11" i="16" s="1"/>
  <c r="DA12" i="16" a="1"/>
  <c r="DA12" i="16" s="1"/>
  <c r="DA13" i="16" a="1"/>
  <c r="DA13" i="16" s="1"/>
  <c r="DA14" i="16" a="1"/>
  <c r="DA14" i="16" s="1"/>
  <c r="DA15" i="16" a="1"/>
  <c r="DA15" i="16" s="1"/>
  <c r="DA16" i="16" a="1"/>
  <c r="DA16" i="16" s="1"/>
  <c r="DA17" i="16" a="1"/>
  <c r="DA17" i="16" s="1"/>
  <c r="DA18" i="16" a="1"/>
  <c r="DA18" i="16" s="1"/>
  <c r="DA19" i="16" a="1"/>
  <c r="DA19" i="16" s="1"/>
  <c r="DA20" i="16" a="1"/>
  <c r="DA20" i="16" s="1"/>
  <c r="DA21" i="16" a="1"/>
  <c r="DA21" i="16" s="1"/>
  <c r="DA22" i="16" a="1"/>
  <c r="DA22" i="16" s="1"/>
  <c r="DA23" i="16" a="1"/>
  <c r="DA23" i="16" s="1"/>
  <c r="DA24" i="16" a="1"/>
  <c r="DA24" i="16" s="1"/>
  <c r="DA25" i="16" a="1"/>
  <c r="DA25" i="16" s="1"/>
  <c r="DA26" i="16" a="1"/>
  <c r="DA26" i="16" s="1"/>
  <c r="DA27" i="16" a="1"/>
  <c r="DA27" i="16" s="1"/>
  <c r="DA28" i="16" a="1"/>
  <c r="DA28" i="16" s="1"/>
  <c r="CE10" i="16" a="1"/>
  <c r="CE10" i="16" s="1"/>
  <c r="CE11" i="16" a="1"/>
  <c r="CE11" i="16" s="1"/>
  <c r="CE12" i="16" a="1"/>
  <c r="CE12" i="16" s="1"/>
  <c r="CE13" i="16" a="1"/>
  <c r="CE13" i="16" s="1"/>
  <c r="CE14" i="16" a="1"/>
  <c r="CE14" i="16" s="1"/>
  <c r="CE15" i="16" a="1"/>
  <c r="CE15" i="16" s="1"/>
  <c r="CE16" i="16" a="1"/>
  <c r="CE16" i="16" s="1"/>
  <c r="CE17" i="16" a="1"/>
  <c r="CE17" i="16" s="1"/>
  <c r="CE18" i="16" a="1"/>
  <c r="CE18" i="16" s="1"/>
  <c r="CE19" i="16" a="1"/>
  <c r="CE19" i="16" s="1"/>
  <c r="CE20" i="16" a="1"/>
  <c r="CE20" i="16" s="1"/>
  <c r="CE21" i="16" a="1"/>
  <c r="CE21" i="16" s="1"/>
  <c r="CE22" i="16" a="1"/>
  <c r="CE22" i="16" s="1"/>
  <c r="CE23" i="16" a="1"/>
  <c r="CE23" i="16" s="1"/>
  <c r="CE24" i="16" a="1"/>
  <c r="CE24" i="16" s="1"/>
  <c r="CE25" i="16" a="1"/>
  <c r="CE25" i="16" s="1"/>
  <c r="CE26" i="16" a="1"/>
  <c r="CE26" i="16" s="1"/>
  <c r="CE27" i="16" a="1"/>
  <c r="CE27" i="16" s="1"/>
  <c r="CE28" i="16" a="1"/>
  <c r="CE28" i="16" s="1"/>
  <c r="CE9" i="16" a="1"/>
  <c r="CE9" i="16" s="1"/>
  <c r="BI10" i="16" a="1"/>
  <c r="BI10" i="16" s="1"/>
  <c r="BI11" i="16" a="1"/>
  <c r="BI11" i="16" s="1"/>
  <c r="BI12" i="16" a="1"/>
  <c r="BI12" i="16" s="1"/>
  <c r="BI13" i="16" a="1"/>
  <c r="BI13" i="16" s="1"/>
  <c r="BI14" i="16" a="1"/>
  <c r="BI14" i="16" s="1"/>
  <c r="BI15" i="16" a="1"/>
  <c r="BI15" i="16" s="1"/>
  <c r="BI16" i="16" a="1"/>
  <c r="BI16" i="16" s="1"/>
  <c r="BI17" i="16" a="1"/>
  <c r="BI17" i="16" s="1"/>
  <c r="BI18" i="16" a="1"/>
  <c r="BI18" i="16" s="1"/>
  <c r="BI19" i="16" a="1"/>
  <c r="BI19" i="16" s="1"/>
  <c r="BI20" i="16" a="1"/>
  <c r="BI20" i="16" s="1"/>
  <c r="BI21" i="16" a="1"/>
  <c r="BI21" i="16" s="1"/>
  <c r="BI22" i="16" a="1"/>
  <c r="BI22" i="16" s="1"/>
  <c r="BI23" i="16" a="1"/>
  <c r="BI23" i="16" s="1"/>
  <c r="BI24" i="16" a="1"/>
  <c r="BI24" i="16" s="1"/>
  <c r="BI25" i="16" a="1"/>
  <c r="BI25" i="16" s="1"/>
  <c r="BI26" i="16" a="1"/>
  <c r="BI26" i="16" s="1"/>
  <c r="BI27" i="16" a="1"/>
  <c r="BI27" i="16" s="1"/>
  <c r="BI28" i="16" a="1"/>
  <c r="BI28" i="16" s="1"/>
  <c r="BI9" i="16" a="1"/>
  <c r="BI9" i="16" s="1"/>
  <c r="Q9" i="16" a="1"/>
  <c r="Q9" i="16" s="1"/>
  <c r="Q10" i="16" a="1"/>
  <c r="Q10" i="16" s="1"/>
  <c r="Q11" i="16" a="1"/>
  <c r="Q11" i="16" s="1"/>
  <c r="Q12" i="16" a="1"/>
  <c r="Q12" i="16" s="1"/>
  <c r="Q13" i="16" a="1"/>
  <c r="Q13" i="16" s="1"/>
  <c r="Q14" i="16" a="1"/>
  <c r="Q14" i="16" s="1"/>
  <c r="Q15" i="16" a="1"/>
  <c r="Q15" i="16" s="1"/>
  <c r="Q16" i="16" a="1"/>
  <c r="Q16" i="16" s="1"/>
  <c r="Q17" i="16" a="1"/>
  <c r="Q17" i="16" s="1"/>
  <c r="Q18" i="16" a="1"/>
  <c r="Q18" i="16" s="1"/>
  <c r="Q19" i="16" a="1"/>
  <c r="Q19" i="16" s="1"/>
  <c r="Q20" i="16" a="1"/>
  <c r="Q20" i="16" s="1"/>
  <c r="Q21" i="16" a="1"/>
  <c r="Q21" i="16" s="1"/>
  <c r="Q22" i="16" a="1"/>
  <c r="Q22" i="16" s="1"/>
  <c r="Q23" i="16" a="1"/>
  <c r="Q23" i="16" s="1"/>
  <c r="Q24" i="16" a="1"/>
  <c r="Q24" i="16" s="1"/>
  <c r="Q25" i="16" a="1"/>
  <c r="Q25" i="16" s="1"/>
  <c r="Q26" i="16" a="1"/>
  <c r="Q26" i="16" s="1"/>
  <c r="Q27" i="16" a="1"/>
  <c r="Q27" i="16" s="1"/>
  <c r="Q28" i="16" a="1"/>
  <c r="Q28" i="16" s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" i="1"/>
  <c r="B9" i="16"/>
  <c r="N116" i="17"/>
  <c r="O116" i="17"/>
  <c r="S116" i="17"/>
  <c r="T116" i="17"/>
  <c r="N129" i="17"/>
  <c r="O129" i="17"/>
  <c r="S129" i="17"/>
  <c r="T129" i="17"/>
  <c r="N117" i="17"/>
  <c r="O117" i="17"/>
  <c r="S117" i="17"/>
  <c r="T117" i="17"/>
  <c r="N130" i="17"/>
  <c r="O130" i="17"/>
  <c r="S130" i="17"/>
  <c r="T130" i="17"/>
  <c r="N118" i="17"/>
  <c r="O118" i="17"/>
  <c r="S118" i="17"/>
  <c r="T118" i="17"/>
  <c r="N131" i="17"/>
  <c r="O131" i="17"/>
  <c r="S131" i="17"/>
  <c r="T131" i="17"/>
  <c r="N119" i="17"/>
  <c r="O119" i="17"/>
  <c r="S119" i="17"/>
  <c r="T119" i="17"/>
  <c r="N132" i="17"/>
  <c r="O132" i="17"/>
  <c r="S132" i="17"/>
  <c r="T132" i="17"/>
  <c r="N120" i="17"/>
  <c r="O120" i="17"/>
  <c r="S120" i="17"/>
  <c r="T120" i="17"/>
  <c r="N133" i="17"/>
  <c r="O133" i="17"/>
  <c r="S133" i="17"/>
  <c r="T133" i="17"/>
  <c r="N121" i="17"/>
  <c r="O121" i="17"/>
  <c r="S121" i="17"/>
  <c r="T121" i="17"/>
  <c r="N134" i="17"/>
  <c r="O134" i="17"/>
  <c r="S134" i="17"/>
  <c r="T134" i="17"/>
  <c r="N122" i="17"/>
  <c r="O122" i="17"/>
  <c r="S122" i="17"/>
  <c r="T122" i="17"/>
  <c r="N135" i="17"/>
  <c r="O135" i="17"/>
  <c r="S135" i="17"/>
  <c r="T135" i="17"/>
  <c r="N123" i="17"/>
  <c r="O123" i="17"/>
  <c r="S123" i="17"/>
  <c r="T123" i="17"/>
  <c r="N136" i="17"/>
  <c r="O136" i="17"/>
  <c r="S136" i="17"/>
  <c r="T136" i="17"/>
  <c r="N124" i="17"/>
  <c r="O124" i="17"/>
  <c r="S124" i="17"/>
  <c r="T124" i="17"/>
  <c r="N137" i="17"/>
  <c r="O137" i="17"/>
  <c r="S137" i="17"/>
  <c r="T137" i="17"/>
  <c r="N125" i="17"/>
  <c r="O125" i="17"/>
  <c r="S125" i="17"/>
  <c r="T125" i="17"/>
  <c r="N138" i="17"/>
  <c r="O138" i="17"/>
  <c r="S138" i="17"/>
  <c r="T138" i="17"/>
  <c r="T112" i="17"/>
  <c r="S112" i="17"/>
  <c r="T111" i="17"/>
  <c r="S111" i="17"/>
  <c r="T110" i="17"/>
  <c r="S110" i="17"/>
  <c r="T109" i="17"/>
  <c r="S109" i="17"/>
  <c r="T108" i="17"/>
  <c r="S108" i="17"/>
  <c r="T107" i="17"/>
  <c r="S107" i="17"/>
  <c r="T106" i="17"/>
  <c r="S106" i="17"/>
  <c r="T105" i="17"/>
  <c r="S105" i="17"/>
  <c r="T104" i="17"/>
  <c r="S104" i="17"/>
  <c r="T103" i="17"/>
  <c r="S103" i="17"/>
  <c r="S77" i="17"/>
  <c r="T77" i="17"/>
  <c r="N90" i="17"/>
  <c r="O90" i="17"/>
  <c r="S90" i="17"/>
  <c r="T90" i="17"/>
  <c r="N103" i="17"/>
  <c r="O103" i="17"/>
  <c r="S78" i="17"/>
  <c r="T78" i="17"/>
  <c r="N91" i="17"/>
  <c r="O91" i="17"/>
  <c r="S91" i="17"/>
  <c r="T91" i="17"/>
  <c r="N104" i="17"/>
  <c r="O104" i="17"/>
  <c r="S79" i="17"/>
  <c r="T79" i="17"/>
  <c r="N92" i="17"/>
  <c r="O92" i="17"/>
  <c r="S92" i="17"/>
  <c r="T92" i="17"/>
  <c r="N105" i="17"/>
  <c r="O105" i="17"/>
  <c r="S80" i="17"/>
  <c r="T80" i="17"/>
  <c r="N93" i="17"/>
  <c r="O93" i="17"/>
  <c r="S93" i="17"/>
  <c r="T93" i="17"/>
  <c r="N106" i="17"/>
  <c r="O106" i="17"/>
  <c r="S81" i="17"/>
  <c r="T81" i="17"/>
  <c r="N94" i="17"/>
  <c r="O94" i="17"/>
  <c r="S94" i="17"/>
  <c r="T94" i="17"/>
  <c r="N107" i="17"/>
  <c r="O107" i="17"/>
  <c r="S82" i="17"/>
  <c r="T82" i="17"/>
  <c r="N95" i="17"/>
  <c r="O95" i="17"/>
  <c r="S95" i="17"/>
  <c r="T95" i="17"/>
  <c r="N108" i="17"/>
  <c r="O108" i="17"/>
  <c r="S83" i="17"/>
  <c r="T83" i="17"/>
  <c r="N96" i="17"/>
  <c r="O96" i="17"/>
  <c r="S96" i="17"/>
  <c r="T96" i="17"/>
  <c r="N109" i="17"/>
  <c r="O109" i="17"/>
  <c r="S84" i="17"/>
  <c r="T84" i="17"/>
  <c r="N97" i="17"/>
  <c r="O97" i="17"/>
  <c r="S97" i="17"/>
  <c r="T97" i="17"/>
  <c r="N110" i="17"/>
  <c r="O110" i="17"/>
  <c r="S85" i="17"/>
  <c r="T85" i="17"/>
  <c r="N98" i="17"/>
  <c r="O98" i="17"/>
  <c r="S98" i="17"/>
  <c r="T98" i="17"/>
  <c r="N111" i="17"/>
  <c r="O111" i="17"/>
  <c r="S86" i="17"/>
  <c r="T86" i="17"/>
  <c r="N99" i="17"/>
  <c r="O99" i="17"/>
  <c r="S99" i="17"/>
  <c r="T99" i="17"/>
  <c r="N112" i="17"/>
  <c r="O112" i="17"/>
  <c r="O86" i="17"/>
  <c r="N86" i="17"/>
  <c r="O85" i="17"/>
  <c r="N85" i="17"/>
  <c r="O84" i="17"/>
  <c r="N84" i="17"/>
  <c r="O83" i="17"/>
  <c r="N83" i="17"/>
  <c r="O82" i="17"/>
  <c r="N82" i="17"/>
  <c r="O81" i="17"/>
  <c r="N81" i="17"/>
  <c r="O80" i="17"/>
  <c r="N80" i="17"/>
  <c r="O79" i="17"/>
  <c r="N79" i="17"/>
  <c r="O78" i="17"/>
  <c r="N78" i="17"/>
  <c r="O77" i="17"/>
  <c r="N77" i="17"/>
  <c r="N51" i="17"/>
  <c r="O51" i="17"/>
  <c r="S51" i="17"/>
  <c r="T51" i="17"/>
  <c r="N64" i="17"/>
  <c r="O64" i="17"/>
  <c r="S64" i="17"/>
  <c r="T64" i="17"/>
  <c r="N52" i="17"/>
  <c r="O52" i="17"/>
  <c r="S52" i="17"/>
  <c r="T52" i="17"/>
  <c r="N65" i="17"/>
  <c r="O65" i="17"/>
  <c r="S65" i="17"/>
  <c r="T65" i="17"/>
  <c r="N53" i="17"/>
  <c r="O53" i="17"/>
  <c r="S53" i="17"/>
  <c r="T53" i="17"/>
  <c r="N66" i="17"/>
  <c r="O66" i="17"/>
  <c r="S66" i="17"/>
  <c r="T66" i="17"/>
  <c r="N54" i="17"/>
  <c r="O54" i="17"/>
  <c r="S54" i="17"/>
  <c r="T54" i="17"/>
  <c r="N67" i="17"/>
  <c r="O67" i="17"/>
  <c r="S67" i="17"/>
  <c r="T67" i="17"/>
  <c r="N55" i="17"/>
  <c r="O55" i="17"/>
  <c r="S55" i="17"/>
  <c r="T55" i="17"/>
  <c r="N68" i="17"/>
  <c r="O68" i="17"/>
  <c r="S68" i="17"/>
  <c r="T68" i="17"/>
  <c r="N56" i="17"/>
  <c r="O56" i="17"/>
  <c r="S56" i="17"/>
  <c r="T56" i="17"/>
  <c r="N69" i="17"/>
  <c r="O69" i="17"/>
  <c r="S69" i="17"/>
  <c r="T69" i="17"/>
  <c r="N57" i="17"/>
  <c r="O57" i="17"/>
  <c r="S57" i="17"/>
  <c r="T57" i="17"/>
  <c r="N70" i="17"/>
  <c r="O70" i="17"/>
  <c r="S70" i="17"/>
  <c r="T70" i="17"/>
  <c r="N58" i="17"/>
  <c r="O58" i="17"/>
  <c r="S58" i="17"/>
  <c r="T58" i="17"/>
  <c r="N71" i="17"/>
  <c r="O71" i="17"/>
  <c r="S71" i="17"/>
  <c r="T71" i="17"/>
  <c r="N59" i="17"/>
  <c r="O59" i="17"/>
  <c r="S59" i="17"/>
  <c r="T59" i="17"/>
  <c r="N72" i="17"/>
  <c r="O72" i="17"/>
  <c r="S72" i="17"/>
  <c r="T72" i="17"/>
  <c r="N60" i="17"/>
  <c r="O60" i="17"/>
  <c r="S60" i="17"/>
  <c r="T60" i="17"/>
  <c r="N73" i="17"/>
  <c r="O73" i="17"/>
  <c r="S73" i="17"/>
  <c r="T73" i="17"/>
  <c r="T47" i="17"/>
  <c r="S47" i="17"/>
  <c r="T46" i="17"/>
  <c r="S46" i="17"/>
  <c r="T45" i="17"/>
  <c r="S45" i="17"/>
  <c r="T44" i="17"/>
  <c r="S44" i="17"/>
  <c r="T43" i="17"/>
  <c r="S43" i="17"/>
  <c r="T42" i="17"/>
  <c r="S42" i="17"/>
  <c r="T41" i="17"/>
  <c r="S41" i="17"/>
  <c r="T40" i="17"/>
  <c r="S40" i="17"/>
  <c r="T39" i="17"/>
  <c r="S39" i="17"/>
  <c r="T38" i="17"/>
  <c r="S38" i="17"/>
  <c r="S25" i="17"/>
  <c r="T25" i="17"/>
  <c r="N38" i="17"/>
  <c r="O38" i="17"/>
  <c r="S26" i="17"/>
  <c r="T26" i="17"/>
  <c r="N39" i="17"/>
  <c r="O39" i="17"/>
  <c r="S27" i="17"/>
  <c r="T27" i="17"/>
  <c r="N40" i="17"/>
  <c r="O40" i="17"/>
  <c r="S28" i="17"/>
  <c r="T28" i="17"/>
  <c r="N41" i="17"/>
  <c r="O41" i="17"/>
  <c r="S29" i="17"/>
  <c r="T29" i="17"/>
  <c r="N42" i="17"/>
  <c r="O42" i="17"/>
  <c r="S30" i="17"/>
  <c r="T30" i="17"/>
  <c r="N43" i="17"/>
  <c r="O43" i="17"/>
  <c r="S31" i="17"/>
  <c r="T31" i="17"/>
  <c r="N44" i="17"/>
  <c r="O44" i="17"/>
  <c r="S32" i="17"/>
  <c r="T32" i="17"/>
  <c r="N45" i="17"/>
  <c r="O45" i="17"/>
  <c r="S33" i="17"/>
  <c r="T33" i="17"/>
  <c r="N46" i="17"/>
  <c r="O46" i="17"/>
  <c r="S34" i="17"/>
  <c r="T34" i="17"/>
  <c r="N47" i="17"/>
  <c r="O47" i="17"/>
  <c r="N25" i="17"/>
  <c r="O25" i="17"/>
  <c r="N26" i="17"/>
  <c r="O26" i="17"/>
  <c r="N27" i="17"/>
  <c r="O27" i="17"/>
  <c r="N28" i="17"/>
  <c r="O28" i="17"/>
  <c r="N29" i="17"/>
  <c r="O29" i="17"/>
  <c r="N30" i="17"/>
  <c r="O30" i="17"/>
  <c r="N31" i="17"/>
  <c r="O31" i="17"/>
  <c r="N32" i="17"/>
  <c r="O32" i="17"/>
  <c r="N33" i="17"/>
  <c r="O33" i="17"/>
  <c r="N34" i="17"/>
  <c r="O34" i="17"/>
  <c r="N13" i="17"/>
  <c r="O13" i="17"/>
  <c r="N14" i="17"/>
  <c r="O14" i="17"/>
  <c r="N15" i="17"/>
  <c r="O15" i="17"/>
  <c r="N16" i="17"/>
  <c r="O16" i="17"/>
  <c r="N17" i="17"/>
  <c r="O17" i="17"/>
  <c r="N18" i="17"/>
  <c r="O18" i="17"/>
  <c r="N19" i="17"/>
  <c r="O19" i="17"/>
  <c r="N20" i="17"/>
  <c r="O20" i="17"/>
  <c r="N21" i="17"/>
  <c r="O21" i="17"/>
  <c r="O12" i="17"/>
  <c r="N12" i="17"/>
  <c r="CB8" i="16" l="1" a="1"/>
  <c r="CB8" i="16" s="1"/>
  <c r="CB27" i="16" s="1"/>
  <c r="BX8" i="16" a="1"/>
  <c r="BX8" i="16" s="1"/>
  <c r="BX23" i="16"/>
  <c r="BT8" i="16" a="1"/>
  <c r="BT8" i="16" s="1"/>
  <c r="BT19" i="16"/>
  <c r="BP8" i="16" a="1"/>
  <c r="BP8" i="16" s="1"/>
  <c r="BP15" i="16"/>
  <c r="CA8" i="16" a="1"/>
  <c r="CA8" i="16" s="1"/>
  <c r="CA26" i="16"/>
  <c r="BW8" i="16" a="1"/>
  <c r="BW8" i="16" s="1"/>
  <c r="BW22" i="16"/>
  <c r="BS8" i="16" a="1"/>
  <c r="BS8" i="16" s="1"/>
  <c r="BS18" i="16"/>
  <c r="BO8" i="16" a="1"/>
  <c r="BO8" i="16" s="1"/>
  <c r="CW8" i="16" a="1"/>
  <c r="CW8" i="16" s="1"/>
  <c r="CW26" i="16" s="1"/>
  <c r="CS8" i="16" a="1"/>
  <c r="CS8" i="16" s="1"/>
  <c r="CS22" i="16"/>
  <c r="CO8" i="16" a="1"/>
  <c r="CO8" i="16" s="1"/>
  <c r="CK8" i="16" a="1"/>
  <c r="CK8" i="16" s="1"/>
  <c r="CK14" i="16"/>
  <c r="CG8" i="16" a="1"/>
  <c r="CG8" i="16" s="1"/>
  <c r="BJ8" i="16" a="1"/>
  <c r="BJ8" i="16" s="1"/>
  <c r="BJ9" i="16" s="1"/>
  <c r="BZ8" i="16" a="1"/>
  <c r="BZ8" i="16" s="1"/>
  <c r="BZ25" i="16"/>
  <c r="BV8" i="16" a="1"/>
  <c r="BV8" i="16" s="1"/>
  <c r="BV21" i="16"/>
  <c r="BR8" i="16" a="1"/>
  <c r="BR8" i="16" s="1"/>
  <c r="BR17" i="16"/>
  <c r="BN8" i="16" a="1"/>
  <c r="BN8" i="16" s="1"/>
  <c r="BN13" i="16"/>
  <c r="CF8" i="16" a="1"/>
  <c r="CF8" i="16" s="1"/>
  <c r="CV8" i="16" a="1"/>
  <c r="CV8" i="16" s="1"/>
  <c r="CV25" i="16"/>
  <c r="CR8" i="16" a="1"/>
  <c r="CR8" i="16" s="1"/>
  <c r="CR21" i="16"/>
  <c r="CN8" i="16" a="1"/>
  <c r="CN8" i="16" s="1"/>
  <c r="CN17" i="16"/>
  <c r="CJ8" i="16" a="1"/>
  <c r="CJ8" i="16" s="1"/>
  <c r="CJ13" i="16"/>
  <c r="CC8" i="16" a="1"/>
  <c r="CC8" i="16" s="1"/>
  <c r="BY8" i="16" a="1"/>
  <c r="BY8" i="16" s="1"/>
  <c r="BY24" i="16"/>
  <c r="BU8" i="16" a="1"/>
  <c r="BU8" i="16" s="1"/>
  <c r="BU20" i="16"/>
  <c r="BQ8" i="16" a="1"/>
  <c r="BQ8" i="16" s="1"/>
  <c r="BQ16" i="16"/>
  <c r="CP8" i="16" a="1"/>
  <c r="CP8" i="16" s="1"/>
  <c r="CL8" i="16" a="1"/>
  <c r="CL8" i="16" s="1"/>
  <c r="CX8" i="16" a="1"/>
  <c r="CX8" i="16" s="1"/>
  <c r="CH8" i="16" a="1"/>
  <c r="CH8" i="16" s="1"/>
  <c r="CT8" i="16" a="1"/>
  <c r="CT8" i="16" s="1"/>
  <c r="CI8" i="16" a="1"/>
  <c r="CI8" i="16" s="1"/>
  <c r="CM8" i="16" a="1"/>
  <c r="CM8" i="16" s="1"/>
  <c r="CQ8" i="16" a="1"/>
  <c r="CQ8" i="16" s="1"/>
  <c r="CU8" i="16" a="1"/>
  <c r="CU8" i="16" s="1"/>
  <c r="CY8" i="16" a="1"/>
  <c r="CY8" i="16" s="1"/>
  <c r="BK8" i="16" a="1"/>
  <c r="BK8" i="16" s="1"/>
  <c r="BL8" i="16" a="1"/>
  <c r="BL8" i="16" s="1"/>
  <c r="BM8" i="16" a="1"/>
  <c r="BM8" i="16" s="1"/>
  <c r="BK10" i="16" l="1"/>
  <c r="CM16" i="16"/>
  <c r="CX27" i="16"/>
  <c r="CY28" i="16"/>
  <c r="CL15" i="16"/>
  <c r="CU24" i="16"/>
  <c r="CT23" i="16"/>
  <c r="CP19" i="16"/>
  <c r="CI12" i="16"/>
  <c r="BL11" i="16"/>
  <c r="CQ20" i="16"/>
  <c r="CH11" i="16"/>
  <c r="BM12" i="16"/>
  <c r="CC28" i="16"/>
  <c r="CF9" i="16"/>
  <c r="CG10" i="16"/>
  <c r="CO18" i="16"/>
  <c r="BO14" i="16"/>
  <c r="B11" i="16"/>
  <c r="B15" i="16"/>
  <c r="B19" i="16"/>
  <c r="B23" i="16"/>
  <c r="B27" i="16"/>
  <c r="B31" i="16"/>
  <c r="B35" i="16"/>
  <c r="B39" i="16"/>
  <c r="B43" i="16"/>
  <c r="B10" i="16"/>
  <c r="B12" i="16"/>
  <c r="B16" i="16"/>
  <c r="B20" i="16"/>
  <c r="B24" i="16"/>
  <c r="B28" i="16"/>
  <c r="B32" i="16"/>
  <c r="B36" i="16"/>
  <c r="B40" i="16"/>
  <c r="B44" i="16"/>
  <c r="B13" i="16"/>
  <c r="B17" i="16"/>
  <c r="B21" i="16"/>
  <c r="B25" i="16"/>
  <c r="B29" i="16"/>
  <c r="B14" i="16"/>
  <c r="B30" i="16"/>
  <c r="B38" i="16"/>
  <c r="B46" i="16"/>
  <c r="B26" i="16"/>
  <c r="B45" i="16"/>
  <c r="B18" i="16"/>
  <c r="B33" i="16"/>
  <c r="B41" i="16"/>
  <c r="B37" i="16"/>
  <c r="B22" i="16"/>
  <c r="B34" i="16"/>
  <c r="B42" i="16"/>
  <c r="G388" i="16" l="1"/>
  <c r="G236" i="16"/>
  <c r="G156" i="16"/>
  <c r="G92" i="16"/>
  <c r="G380" i="16"/>
  <c r="G374" i="16"/>
  <c r="G384" i="16"/>
  <c r="G220" i="16"/>
  <c r="G381" i="16"/>
  <c r="G365" i="16"/>
  <c r="G349" i="16"/>
  <c r="G333" i="16"/>
  <c r="G317" i="16"/>
  <c r="G301" i="16"/>
  <c r="G285" i="16"/>
  <c r="G269" i="16"/>
  <c r="G253" i="16"/>
  <c r="G237" i="16"/>
  <c r="G221" i="16"/>
  <c r="G205" i="16"/>
  <c r="G189" i="16"/>
  <c r="G173" i="16"/>
  <c r="G157" i="16"/>
  <c r="G141" i="16"/>
  <c r="G125" i="16"/>
  <c r="G109" i="16"/>
  <c r="G93" i="16"/>
  <c r="G77" i="16"/>
  <c r="G376" i="16"/>
  <c r="G356" i="16"/>
  <c r="G336" i="16"/>
  <c r="G312" i="16"/>
  <c r="G292" i="16"/>
  <c r="G272" i="16"/>
  <c r="G248" i="16"/>
  <c r="G228" i="16"/>
  <c r="G208" i="16"/>
  <c r="G184" i="16"/>
  <c r="G164" i="16"/>
  <c r="G144" i="16"/>
  <c r="G120" i="16"/>
  <c r="G100" i="16"/>
  <c r="G80" i="16"/>
  <c r="G375" i="16"/>
  <c r="G359" i="16"/>
  <c r="G343" i="16"/>
  <c r="G327" i="16"/>
  <c r="G311" i="16"/>
  <c r="G295" i="16"/>
  <c r="G279" i="16"/>
  <c r="G263" i="16"/>
  <c r="G247" i="16"/>
  <c r="G231" i="16"/>
  <c r="G215" i="16"/>
  <c r="G199" i="16"/>
  <c r="G183" i="16"/>
  <c r="G167" i="16"/>
  <c r="G151" i="16"/>
  <c r="G135" i="16"/>
  <c r="G119" i="16"/>
  <c r="G103" i="16"/>
  <c r="G87" i="16"/>
  <c r="G71" i="16"/>
  <c r="G350" i="16"/>
  <c r="G334" i="16"/>
  <c r="G318" i="16"/>
  <c r="G302" i="16"/>
  <c r="G286" i="16"/>
  <c r="G270" i="16"/>
  <c r="G254" i="16"/>
  <c r="G238" i="16"/>
  <c r="G222" i="16"/>
  <c r="G206" i="16"/>
  <c r="G190" i="16"/>
  <c r="G174" i="16"/>
  <c r="G158" i="16"/>
  <c r="G142" i="16"/>
  <c r="G126" i="16"/>
  <c r="G110" i="16"/>
  <c r="G94" i="16"/>
  <c r="G78" i="16"/>
  <c r="G67" i="16"/>
  <c r="G330" i="16"/>
  <c r="G298" i="16"/>
  <c r="G282" i="16"/>
  <c r="G364" i="16"/>
  <c r="G204" i="16"/>
  <c r="G140" i="16"/>
  <c r="G76" i="16"/>
  <c r="G316" i="16"/>
  <c r="G370" i="16"/>
  <c r="G348" i="16"/>
  <c r="G382" i="16"/>
  <c r="G377" i="16"/>
  <c r="G361" i="16"/>
  <c r="G345" i="16"/>
  <c r="G329" i="16"/>
  <c r="G313" i="16"/>
  <c r="G297" i="16"/>
  <c r="G281" i="16"/>
  <c r="G265" i="16"/>
  <c r="G249" i="16"/>
  <c r="G233" i="16"/>
  <c r="G217" i="16"/>
  <c r="G201" i="16"/>
  <c r="G185" i="16"/>
  <c r="G169" i="16"/>
  <c r="G153" i="16"/>
  <c r="G137" i="16"/>
  <c r="G121" i="16"/>
  <c r="G105" i="16"/>
  <c r="G89" i="16"/>
  <c r="G73" i="16"/>
  <c r="G372" i="16"/>
  <c r="G352" i="16"/>
  <c r="G328" i="16"/>
  <c r="G308" i="16"/>
  <c r="G288" i="16"/>
  <c r="G264" i="16"/>
  <c r="G244" i="16"/>
  <c r="G224" i="16"/>
  <c r="G200" i="16"/>
  <c r="G180" i="16"/>
  <c r="G160" i="16"/>
  <c r="G136" i="16"/>
  <c r="G116" i="16"/>
  <c r="G96" i="16"/>
  <c r="G72" i="16"/>
  <c r="G371" i="16"/>
  <c r="G355" i="16"/>
  <c r="G339" i="16"/>
  <c r="G323" i="16"/>
  <c r="G307" i="16"/>
  <c r="G291" i="16"/>
  <c r="G275" i="16"/>
  <c r="G259" i="16"/>
  <c r="G243" i="16"/>
  <c r="G227" i="16"/>
  <c r="G211" i="16"/>
  <c r="G195" i="16"/>
  <c r="G179" i="16"/>
  <c r="G163" i="16"/>
  <c r="G147" i="16"/>
  <c r="G131" i="16"/>
  <c r="G115" i="16"/>
  <c r="G99" i="16"/>
  <c r="G83" i="16"/>
  <c r="G346" i="16"/>
  <c r="G314" i="16"/>
  <c r="G266" i="16"/>
  <c r="G332" i="16"/>
  <c r="G188" i="16"/>
  <c r="G124" i="16"/>
  <c r="G387" i="16"/>
  <c r="G252" i="16"/>
  <c r="G366" i="16"/>
  <c r="G300" i="16"/>
  <c r="G378" i="16"/>
  <c r="G373" i="16"/>
  <c r="G357" i="16"/>
  <c r="G341" i="16"/>
  <c r="G325" i="16"/>
  <c r="G309" i="16"/>
  <c r="G293" i="16"/>
  <c r="G277" i="16"/>
  <c r="G261" i="16"/>
  <c r="G245" i="16"/>
  <c r="G229" i="16"/>
  <c r="G213" i="16"/>
  <c r="G197" i="16"/>
  <c r="G181" i="16"/>
  <c r="G165" i="16"/>
  <c r="G149" i="16"/>
  <c r="G133" i="16"/>
  <c r="G117" i="16"/>
  <c r="G101" i="16"/>
  <c r="G85" i="16"/>
  <c r="G69" i="16"/>
  <c r="G368" i="16"/>
  <c r="G344" i="16"/>
  <c r="G324" i="16"/>
  <c r="G304" i="16"/>
  <c r="G280" i="16"/>
  <c r="G260" i="16"/>
  <c r="G240" i="16"/>
  <c r="G216" i="16"/>
  <c r="G196" i="16"/>
  <c r="G176" i="16"/>
  <c r="G152" i="16"/>
  <c r="G132" i="16"/>
  <c r="G112" i="16"/>
  <c r="G88" i="16"/>
  <c r="G68" i="16"/>
  <c r="G367" i="16"/>
  <c r="G351" i="16"/>
  <c r="G335" i="16"/>
  <c r="G319" i="16"/>
  <c r="G303" i="16"/>
  <c r="G287" i="16"/>
  <c r="G271" i="16"/>
  <c r="G255" i="16"/>
  <c r="G239" i="16"/>
  <c r="G223" i="16"/>
  <c r="G207" i="16"/>
  <c r="G191" i="16"/>
  <c r="G175" i="16"/>
  <c r="G159" i="16"/>
  <c r="G143" i="16"/>
  <c r="G127" i="16"/>
  <c r="G111" i="16"/>
  <c r="G95" i="16"/>
  <c r="G79" i="16"/>
  <c r="G358" i="16"/>
  <c r="G342" i="16"/>
  <c r="G326" i="16"/>
  <c r="G310" i="16"/>
  <c r="G294" i="16"/>
  <c r="G278" i="16"/>
  <c r="G262" i="16"/>
  <c r="G246" i="16"/>
  <c r="G230" i="16"/>
  <c r="G214" i="16"/>
  <c r="G198" i="16"/>
  <c r="G182" i="16"/>
  <c r="G166" i="16"/>
  <c r="G150" i="16"/>
  <c r="G134" i="16"/>
  <c r="G118" i="16"/>
  <c r="G102" i="16"/>
  <c r="G86" i="16"/>
  <c r="G70" i="16"/>
  <c r="G284" i="16"/>
  <c r="G172" i="16"/>
  <c r="G108" i="16"/>
  <c r="G383" i="16"/>
  <c r="G386" i="16"/>
  <c r="G369" i="16"/>
  <c r="G305" i="16"/>
  <c r="G241" i="16"/>
  <c r="G177" i="16"/>
  <c r="G113" i="16"/>
  <c r="G360" i="16"/>
  <c r="G276" i="16"/>
  <c r="G192" i="16"/>
  <c r="G104" i="16"/>
  <c r="G347" i="16"/>
  <c r="G283" i="16"/>
  <c r="G219" i="16"/>
  <c r="G155" i="16"/>
  <c r="G91" i="16"/>
  <c r="G322" i="16"/>
  <c r="G258" i="16"/>
  <c r="G226" i="16"/>
  <c r="G194" i="16"/>
  <c r="G162" i="16"/>
  <c r="G130" i="16"/>
  <c r="G98" i="16"/>
  <c r="G66" i="16"/>
  <c r="G321" i="16"/>
  <c r="G129" i="16"/>
  <c r="G296" i="16"/>
  <c r="G363" i="16"/>
  <c r="G171" i="16"/>
  <c r="G274" i="16"/>
  <c r="G202" i="16"/>
  <c r="G106" i="16"/>
  <c r="G362" i="16"/>
  <c r="G353" i="16"/>
  <c r="G289" i="16"/>
  <c r="G225" i="16"/>
  <c r="G161" i="16"/>
  <c r="G97" i="16"/>
  <c r="G340" i="16"/>
  <c r="G256" i="16"/>
  <c r="G168" i="16"/>
  <c r="G84" i="16"/>
  <c r="G331" i="16"/>
  <c r="G267" i="16"/>
  <c r="G203" i="16"/>
  <c r="G139" i="16"/>
  <c r="G75" i="16"/>
  <c r="G306" i="16"/>
  <c r="G250" i="16"/>
  <c r="G218" i="16"/>
  <c r="G186" i="16"/>
  <c r="G154" i="16"/>
  <c r="G122" i="16"/>
  <c r="G90" i="16"/>
  <c r="G257" i="16"/>
  <c r="G65" i="16"/>
  <c r="G299" i="16"/>
  <c r="G107" i="16"/>
  <c r="G170" i="16"/>
  <c r="G74" i="16"/>
  <c r="G268" i="16"/>
  <c r="G337" i="16"/>
  <c r="G273" i="16"/>
  <c r="G209" i="16"/>
  <c r="G145" i="16"/>
  <c r="G81" i="16"/>
  <c r="G320" i="16"/>
  <c r="G232" i="16"/>
  <c r="G148" i="16"/>
  <c r="G379" i="16"/>
  <c r="G315" i="16"/>
  <c r="G251" i="16"/>
  <c r="G187" i="16"/>
  <c r="G123" i="16"/>
  <c r="G354" i="16"/>
  <c r="G290" i="16"/>
  <c r="G242" i="16"/>
  <c r="G210" i="16"/>
  <c r="G178" i="16"/>
  <c r="G146" i="16"/>
  <c r="G114" i="16"/>
  <c r="G82" i="16"/>
  <c r="G385" i="16"/>
  <c r="G193" i="16"/>
  <c r="G212" i="16"/>
  <c r="G128" i="16"/>
  <c r="G235" i="16"/>
  <c r="G338" i="16"/>
  <c r="G234" i="16"/>
  <c r="G138" i="16"/>
  <c r="G9" i="16"/>
  <c r="G13" i="16"/>
  <c r="G17" i="16"/>
  <c r="G21" i="16"/>
  <c r="G25" i="16"/>
  <c r="G29" i="16"/>
  <c r="G33" i="16"/>
  <c r="G37" i="16"/>
  <c r="G41" i="16"/>
  <c r="G45" i="16"/>
  <c r="G49" i="16"/>
  <c r="G53" i="16"/>
  <c r="G57" i="16"/>
  <c r="G61" i="16"/>
  <c r="G10" i="16"/>
  <c r="G14" i="16"/>
  <c r="G18" i="16"/>
  <c r="G22" i="16"/>
  <c r="G26" i="16"/>
  <c r="G30" i="16"/>
  <c r="G34" i="16"/>
  <c r="G38" i="16"/>
  <c r="G42" i="16"/>
  <c r="G46" i="16"/>
  <c r="G50" i="16"/>
  <c r="G54" i="16"/>
  <c r="G58" i="16"/>
  <c r="G62" i="16"/>
  <c r="G11" i="16"/>
  <c r="G15" i="16"/>
  <c r="G19" i="16"/>
  <c r="G23" i="16"/>
  <c r="G27" i="16"/>
  <c r="G31" i="16"/>
  <c r="G35" i="16"/>
  <c r="G39" i="16"/>
  <c r="G43" i="16"/>
  <c r="G47" i="16"/>
  <c r="G51" i="16"/>
  <c r="G55" i="16"/>
  <c r="G59" i="16"/>
  <c r="G63" i="16"/>
  <c r="G12" i="16"/>
  <c r="G16" i="16"/>
  <c r="G20" i="16"/>
  <c r="G24" i="16"/>
  <c r="G28" i="16"/>
  <c r="G32" i="16"/>
  <c r="G36" i="16"/>
  <c r="G40" i="16"/>
  <c r="G44" i="16"/>
  <c r="G48" i="16"/>
  <c r="G52" i="16"/>
  <c r="G56" i="16"/>
  <c r="G60" i="16"/>
  <c r="G64" i="16"/>
  <c r="H226" i="16"/>
  <c r="H214" i="16"/>
  <c r="H97" i="16"/>
  <c r="H290" i="16"/>
  <c r="H207" i="16"/>
  <c r="H105" i="16"/>
  <c r="H318" i="16"/>
  <c r="H220" i="16"/>
  <c r="H217" i="16"/>
  <c r="H211" i="16"/>
  <c r="H265" i="16"/>
  <c r="H280" i="16"/>
  <c r="H158" i="16"/>
  <c r="H126" i="16"/>
  <c r="H94" i="16"/>
  <c r="H127" i="16"/>
  <c r="H142" i="16"/>
  <c r="H175" i="16"/>
  <c r="H118" i="16"/>
  <c r="H136" i="16"/>
  <c r="H125" i="16"/>
  <c r="H166" i="16"/>
  <c r="H119" i="16"/>
  <c r="H161" i="16"/>
  <c r="H110" i="16"/>
  <c r="H111" i="16"/>
  <c r="H147" i="16"/>
  <c r="H150" i="16"/>
  <c r="H174" i="16"/>
  <c r="H289" i="16"/>
  <c r="H363" i="16"/>
  <c r="H373" i="16"/>
  <c r="H62" i="16"/>
  <c r="H30" i="16"/>
  <c r="H80" i="16"/>
  <c r="H78" i="16"/>
  <c r="H47" i="16"/>
  <c r="H42" i="16"/>
  <c r="H38" i="16"/>
  <c r="H16" i="16"/>
  <c r="H88" i="16"/>
  <c r="H53" i="16"/>
  <c r="H20" i="16"/>
  <c r="H70" i="16"/>
  <c r="H46" i="16"/>
  <c r="H54" i="16"/>
  <c r="H63" i="16"/>
  <c r="H59" i="16"/>
  <c r="H99" i="16"/>
  <c r="H305" i="16"/>
  <c r="H215" i="16"/>
  <c r="H333" i="16"/>
  <c r="H206" i="16"/>
  <c r="H328" i="16"/>
  <c r="H365" i="16"/>
  <c r="H308" i="16"/>
  <c r="H85" i="16"/>
  <c r="H117" i="16"/>
  <c r="H149" i="16"/>
  <c r="H181" i="16"/>
  <c r="H213" i="16"/>
  <c r="H245" i="16"/>
  <c r="H277" i="16"/>
  <c r="H18" i="16"/>
  <c r="H178" i="16"/>
  <c r="H338" i="16"/>
  <c r="H170" i="16"/>
  <c r="H331" i="16"/>
  <c r="H218" i="16"/>
  <c r="H378" i="16"/>
  <c r="H299" i="16"/>
  <c r="H372" i="16"/>
  <c r="H61" i="16"/>
  <c r="H56" i="16"/>
  <c r="H104" i="16"/>
  <c r="H185" i="16"/>
  <c r="H233" i="16"/>
  <c r="H71" i="16"/>
  <c r="H183" i="16"/>
  <c r="H247" i="16"/>
  <c r="H341" i="16"/>
  <c r="H64" i="16"/>
  <c r="H216" i="16"/>
  <c r="H320" i="16"/>
  <c r="H354" i="16"/>
  <c r="H116" i="16"/>
  <c r="H324" i="16"/>
  <c r="H383" i="16"/>
  <c r="H103" i="16"/>
  <c r="H209" i="16"/>
  <c r="H273" i="16"/>
  <c r="H258" i="16"/>
  <c r="H248" i="16"/>
  <c r="H360" i="16"/>
  <c r="H310" i="16"/>
  <c r="H228" i="16"/>
  <c r="H364" i="16"/>
  <c r="H224" i="16"/>
  <c r="H366" i="16"/>
  <c r="H382" i="16"/>
  <c r="H327" i="16"/>
  <c r="H22" i="16"/>
  <c r="H198" i="16"/>
  <c r="H348" i="16"/>
  <c r="H169" i="16"/>
  <c r="H272" i="16"/>
  <c r="H151" i="16"/>
  <c r="H66" i="16"/>
  <c r="H187" i="16"/>
  <c r="H283" i="16"/>
  <c r="H374" i="16"/>
  <c r="H134" i="16"/>
  <c r="H240" i="16"/>
  <c r="H230" i="16"/>
  <c r="H32" i="16"/>
  <c r="H343" i="16"/>
  <c r="H359" i="16"/>
  <c r="H262" i="16"/>
  <c r="H177" i="16"/>
  <c r="H377" i="16"/>
  <c r="H49" i="16"/>
  <c r="H251" i="16"/>
  <c r="H294" i="16"/>
  <c r="H92" i="16"/>
  <c r="H385" i="16"/>
  <c r="H311" i="16"/>
  <c r="H100" i="16"/>
  <c r="H219" i="16"/>
  <c r="H304" i="16"/>
  <c r="H369" i="16"/>
  <c r="H362" i="16"/>
  <c r="H143" i="16"/>
  <c r="H86" i="16"/>
  <c r="H163" i="16"/>
  <c r="H244" i="16"/>
  <c r="H329" i="16"/>
  <c r="H375" i="16"/>
  <c r="H44" i="16"/>
  <c r="H129" i="16"/>
  <c r="H212" i="16"/>
  <c r="H298" i="16"/>
  <c r="H356" i="16"/>
  <c r="H28" i="16"/>
  <c r="H192" i="16"/>
  <c r="H278" i="16"/>
  <c r="H31" i="16"/>
  <c r="H108" i="16"/>
  <c r="H196" i="16"/>
  <c r="H282" i="16"/>
  <c r="H351" i="16"/>
  <c r="H384" i="16"/>
  <c r="H339" i="16"/>
  <c r="H264" i="16"/>
  <c r="H222" i="16"/>
  <c r="H179" i="16"/>
  <c r="H132" i="16"/>
  <c r="H98" i="16"/>
  <c r="H346" i="16"/>
  <c r="H314" i="16"/>
  <c r="H274" i="16"/>
  <c r="H231" i="16"/>
  <c r="H188" i="16"/>
  <c r="H140" i="16"/>
  <c r="H93" i="16"/>
  <c r="H58" i="16"/>
  <c r="H21" i="16"/>
  <c r="H285" i="16"/>
  <c r="H253" i="16"/>
  <c r="H221" i="16"/>
  <c r="H189" i="16"/>
  <c r="H155" i="16"/>
  <c r="H123" i="16"/>
  <c r="H52" i="16"/>
  <c r="H146" i="16"/>
  <c r="H223" i="16"/>
  <c r="H313" i="16"/>
  <c r="H367" i="16"/>
  <c r="H36" i="16"/>
  <c r="H130" i="16"/>
  <c r="H203" i="16"/>
  <c r="H288" i="16"/>
  <c r="H41" i="16"/>
  <c r="H332" i="16"/>
  <c r="H35" i="16"/>
  <c r="H121" i="16"/>
  <c r="H334" i="16"/>
  <c r="H235" i="16"/>
  <c r="H370" i="16"/>
  <c r="H65" i="16"/>
  <c r="H286" i="16"/>
  <c r="H115" i="16"/>
  <c r="H171" i="16"/>
  <c r="H139" i="16"/>
  <c r="H107" i="16"/>
  <c r="H75" i="16"/>
  <c r="H43" i="16"/>
  <c r="H345" i="16"/>
  <c r="H195" i="16"/>
  <c r="H208" i="16"/>
  <c r="H83" i="16"/>
  <c r="H160" i="16"/>
  <c r="H202" i="16"/>
  <c r="H287" i="16"/>
  <c r="H353" i="16"/>
  <c r="H15" i="16"/>
  <c r="H95" i="16"/>
  <c r="H172" i="16"/>
  <c r="H255" i="16"/>
  <c r="H380" i="16"/>
  <c r="H79" i="16"/>
  <c r="H156" i="16"/>
  <c r="H319" i="16"/>
  <c r="H159" i="16"/>
  <c r="H239" i="16"/>
  <c r="H321" i="16"/>
  <c r="H368" i="16"/>
  <c r="H355" i="16"/>
  <c r="H323" i="16"/>
  <c r="H243" i="16"/>
  <c r="H200" i="16"/>
  <c r="H162" i="16"/>
  <c r="H68" i="16"/>
  <c r="H34" i="16"/>
  <c r="H330" i="16"/>
  <c r="H295" i="16"/>
  <c r="H252" i="16"/>
  <c r="H210" i="16"/>
  <c r="H157" i="16"/>
  <c r="H122" i="16"/>
  <c r="H76" i="16"/>
  <c r="H29" i="16"/>
  <c r="H301" i="16"/>
  <c r="H269" i="16"/>
  <c r="H237" i="16"/>
  <c r="H205" i="16"/>
  <c r="H109" i="16"/>
  <c r="H350" i="16"/>
  <c r="H307" i="16"/>
  <c r="H27" i="16"/>
  <c r="H39" i="16"/>
  <c r="H167" i="16"/>
  <c r="H352" i="16"/>
  <c r="H302" i="16"/>
  <c r="H81" i="16"/>
  <c r="H89" i="16"/>
  <c r="H17" i="16"/>
  <c r="H26" i="16"/>
  <c r="H112" i="16"/>
  <c r="H191" i="16"/>
  <c r="H276" i="16"/>
  <c r="H349" i="16"/>
  <c r="H388" i="16"/>
  <c r="H96" i="16"/>
  <c r="H173" i="16"/>
  <c r="H256" i="16"/>
  <c r="H335" i="16"/>
  <c r="H90" i="16"/>
  <c r="H176" i="16"/>
  <c r="H260" i="16"/>
  <c r="H337" i="16"/>
  <c r="H376" i="16"/>
  <c r="H347" i="16"/>
  <c r="H315" i="16"/>
  <c r="H275" i="16"/>
  <c r="H232" i="16"/>
  <c r="H190" i="16"/>
  <c r="H141" i="16"/>
  <c r="H106" i="16"/>
  <c r="H60" i="16"/>
  <c r="H322" i="16"/>
  <c r="H284" i="16"/>
  <c r="H242" i="16"/>
  <c r="H199" i="16"/>
  <c r="H148" i="16"/>
  <c r="H114" i="16"/>
  <c r="H74" i="16"/>
  <c r="H113" i="16"/>
  <c r="H13" i="16"/>
  <c r="H14" i="16"/>
  <c r="H180" i="16"/>
  <c r="H87" i="16"/>
  <c r="H246" i="16"/>
  <c r="H357" i="16"/>
  <c r="H82" i="16"/>
  <c r="H292" i="16"/>
  <c r="H371" i="16"/>
  <c r="H238" i="16"/>
  <c r="H386" i="16"/>
  <c r="H51" i="16"/>
  <c r="H91" i="16"/>
  <c r="H33" i="16"/>
  <c r="H73" i="16"/>
  <c r="H291" i="16"/>
  <c r="H57" i="16"/>
  <c r="H67" i="16"/>
  <c r="H306" i="16"/>
  <c r="H124" i="16"/>
  <c r="H296" i="16"/>
  <c r="H303" i="16"/>
  <c r="H361" i="16"/>
  <c r="H45" i="16"/>
  <c r="H154" i="16"/>
  <c r="H23" i="16"/>
  <c r="H72" i="16"/>
  <c r="H152" i="16"/>
  <c r="H201" i="16"/>
  <c r="H281" i="16"/>
  <c r="H24" i="16"/>
  <c r="H135" i="16"/>
  <c r="H204" i="16"/>
  <c r="H309" i="16"/>
  <c r="H128" i="16"/>
  <c r="H336" i="16"/>
  <c r="H326" i="16"/>
  <c r="H316" i="16"/>
  <c r="H241" i="16"/>
  <c r="H300" i="16"/>
  <c r="H193" i="16"/>
  <c r="H225" i="16"/>
  <c r="H257" i="16"/>
  <c r="H11" i="16"/>
  <c r="H144" i="16"/>
  <c r="H194" i="16"/>
  <c r="H236" i="16"/>
  <c r="H279" i="16"/>
  <c r="H317" i="16"/>
  <c r="H12" i="16"/>
  <c r="H55" i="16"/>
  <c r="H102" i="16"/>
  <c r="H137" i="16"/>
  <c r="H184" i="16"/>
  <c r="H227" i="16"/>
  <c r="H270" i="16"/>
  <c r="H312" i="16"/>
  <c r="H344" i="16"/>
  <c r="H379" i="16"/>
  <c r="H342" i="16"/>
  <c r="H271" i="16"/>
  <c r="H186" i="16"/>
  <c r="H381" i="16"/>
  <c r="H340" i="16"/>
  <c r="H267" i="16"/>
  <c r="H182" i="16"/>
  <c r="H37" i="16"/>
  <c r="H69" i="16"/>
  <c r="H101" i="16"/>
  <c r="H133" i="16"/>
  <c r="H165" i="16"/>
  <c r="H197" i="16"/>
  <c r="H229" i="16"/>
  <c r="H261" i="16"/>
  <c r="H293" i="16"/>
  <c r="H50" i="16"/>
  <c r="H84" i="16"/>
  <c r="H131" i="16"/>
  <c r="H263" i="16"/>
  <c r="H19" i="16"/>
  <c r="H77" i="16"/>
  <c r="H254" i="16"/>
  <c r="H358" i="16"/>
  <c r="H48" i="16"/>
  <c r="H138" i="16"/>
  <c r="H234" i="16"/>
  <c r="H40" i="16"/>
  <c r="H120" i="16"/>
  <c r="H168" i="16"/>
  <c r="H249" i="16"/>
  <c r="H297" i="16"/>
  <c r="H153" i="16"/>
  <c r="H268" i="16"/>
  <c r="H325" i="16"/>
  <c r="H25" i="16"/>
  <c r="H145" i="16"/>
  <c r="H259" i="16"/>
  <c r="H387" i="16"/>
  <c r="H250" i="16"/>
  <c r="H164" i="16"/>
  <c r="H266" i="16"/>
  <c r="H9" i="16"/>
  <c r="H10" i="16"/>
  <c r="J386" i="16"/>
  <c r="K323" i="16"/>
  <c r="K185" i="16"/>
  <c r="K310" i="16"/>
  <c r="K328" i="16"/>
  <c r="K362" i="16"/>
  <c r="K69" i="16"/>
  <c r="K37" i="16"/>
  <c r="K349" i="16"/>
  <c r="K101" i="16"/>
  <c r="K53" i="16"/>
  <c r="K347" i="16"/>
  <c r="K324" i="16"/>
  <c r="K221" i="16"/>
  <c r="K383" i="16"/>
  <c r="K379" i="16"/>
  <c r="K30" i="16"/>
  <c r="K300" i="16"/>
  <c r="K182" i="16"/>
  <c r="K157" i="16"/>
  <c r="K111" i="16"/>
  <c r="K42" i="16"/>
  <c r="K238" i="16"/>
  <c r="K280" i="16"/>
  <c r="K251" i="16"/>
  <c r="K107" i="16"/>
  <c r="K134" i="16"/>
  <c r="K86" i="16"/>
  <c r="K87" i="16"/>
  <c r="K201" i="16"/>
  <c r="I386" i="16"/>
  <c r="K311" i="16"/>
  <c r="K288" i="16"/>
  <c r="K214" i="16"/>
  <c r="K258" i="16"/>
  <c r="K162" i="16"/>
  <c r="K345" i="16"/>
  <c r="K279" i="16"/>
  <c r="K82" i="16"/>
  <c r="K112" i="16"/>
  <c r="K314" i="16"/>
  <c r="K168" i="16"/>
  <c r="K203" i="16"/>
  <c r="K329" i="16"/>
  <c r="K325" i="16"/>
  <c r="K183" i="16"/>
  <c r="K232" i="16"/>
  <c r="K196" i="16"/>
  <c r="K46" i="16"/>
  <c r="K154" i="16"/>
  <c r="K176" i="16"/>
  <c r="K105" i="16"/>
  <c r="K376" i="16"/>
  <c r="K25" i="16"/>
  <c r="K102" i="16"/>
  <c r="K249" i="16"/>
  <c r="K292" i="16"/>
  <c r="K163" i="16"/>
  <c r="K144" i="16"/>
  <c r="K242" i="16"/>
  <c r="K359" i="16"/>
  <c r="K151" i="16"/>
  <c r="K137" i="16"/>
  <c r="K186" i="16"/>
  <c r="K49" i="16"/>
  <c r="K133" i="16"/>
  <c r="K207" i="16"/>
  <c r="K114" i="16"/>
  <c r="K225" i="16"/>
  <c r="K254" i="16"/>
  <c r="K189" i="16"/>
  <c r="K22" i="16"/>
  <c r="K170" i="16"/>
  <c r="K346" i="16"/>
  <c r="K215" i="16"/>
  <c r="K159" i="16"/>
  <c r="K71" i="16"/>
  <c r="K92" i="16"/>
  <c r="K386" i="16"/>
  <c r="K40" i="16"/>
  <c r="K59" i="16"/>
  <c r="K126" i="16"/>
  <c r="K278" i="16"/>
  <c r="K130" i="16"/>
  <c r="K333" i="16"/>
  <c r="K348" i="16"/>
  <c r="K197" i="16"/>
  <c r="K353" i="16"/>
  <c r="K352" i="16"/>
  <c r="K351" i="16"/>
  <c r="K326" i="16"/>
  <c r="K32" i="16"/>
  <c r="K93" i="16"/>
  <c r="K338" i="16"/>
  <c r="K119" i="16"/>
  <c r="K65" i="16"/>
  <c r="K117" i="16"/>
  <c r="K106" i="16"/>
  <c r="K355" i="16"/>
  <c r="K331" i="16"/>
  <c r="K58" i="16"/>
  <c r="K385" i="16"/>
  <c r="K169" i="16"/>
  <c r="K139" i="16"/>
  <c r="K165" i="16"/>
  <c r="K241" i="16"/>
  <c r="K98" i="16"/>
  <c r="K142" i="16"/>
  <c r="K192" i="16"/>
  <c r="K319" i="16"/>
  <c r="K253" i="16"/>
  <c r="K57" i="16"/>
  <c r="K372" i="16"/>
  <c r="K136" i="16"/>
  <c r="K222" i="16"/>
  <c r="K293" i="16"/>
  <c r="K150" i="16"/>
  <c r="K167" i="16"/>
  <c r="K96" i="16"/>
  <c r="K356" i="16"/>
  <c r="K230" i="16"/>
  <c r="K210" i="16"/>
  <c r="K202" i="16"/>
  <c r="K281" i="16"/>
  <c r="K339" i="16"/>
  <c r="K227" i="16"/>
  <c r="K171" i="16"/>
  <c r="K179" i="16"/>
  <c r="K296" i="16"/>
  <c r="K220" i="16"/>
  <c r="K209" i="16"/>
  <c r="K239" i="16"/>
  <c r="K180" i="16"/>
  <c r="K21" i="16"/>
  <c r="K190" i="16"/>
  <c r="K312" i="16"/>
  <c r="K103" i="16"/>
  <c r="K152" i="16"/>
  <c r="K174" i="16"/>
  <c r="K315" i="16"/>
  <c r="K127" i="16"/>
  <c r="K360" i="16"/>
  <c r="K223" i="16"/>
  <c r="K184" i="16"/>
  <c r="K268" i="16"/>
  <c r="K257" i="16"/>
  <c r="K224" i="16"/>
  <c r="K23" i="16"/>
  <c r="K272" i="16"/>
  <c r="K129" i="16"/>
  <c r="K122" i="16"/>
  <c r="K303" i="16"/>
  <c r="K135" i="16"/>
  <c r="K35" i="16"/>
  <c r="K97" i="16"/>
  <c r="K316" i="16"/>
  <c r="K72" i="16"/>
  <c r="K217" i="16"/>
  <c r="K237" i="16"/>
  <c r="K275" i="16"/>
  <c r="K336" i="16"/>
  <c r="K91" i="16"/>
  <c r="K118" i="16"/>
  <c r="K116" i="16"/>
  <c r="K41" i="16"/>
  <c r="K54" i="16"/>
  <c r="K244" i="16"/>
  <c r="K31" i="16"/>
  <c r="K335" i="16"/>
  <c r="K155" i="16"/>
  <c r="K229" i="16"/>
  <c r="K88" i="16"/>
  <c r="K199" i="16"/>
  <c r="K166" i="16"/>
  <c r="K256" i="16"/>
  <c r="K84" i="16"/>
  <c r="K287" i="16"/>
  <c r="K193" i="16"/>
  <c r="K377" i="16"/>
  <c r="K26" i="16"/>
  <c r="K302" i="16"/>
  <c r="K108" i="16"/>
  <c r="K267" i="16"/>
  <c r="K156" i="16"/>
  <c r="K226" i="16"/>
  <c r="K276" i="16"/>
  <c r="K231" i="16"/>
  <c r="K213" i="16"/>
  <c r="K371" i="16"/>
  <c r="K343" i="16"/>
  <c r="K265" i="16"/>
  <c r="K120" i="16"/>
  <c r="K261" i="16"/>
  <c r="K219" i="16"/>
  <c r="K73" i="16"/>
  <c r="K340" i="16"/>
  <c r="K124" i="16"/>
  <c r="K24" i="16"/>
  <c r="K387" i="16"/>
  <c r="K164" i="16"/>
  <c r="K304" i="16"/>
  <c r="K27" i="16"/>
  <c r="K308" i="16"/>
  <c r="K266" i="16"/>
  <c r="K48" i="16"/>
  <c r="K294" i="16"/>
  <c r="K131" i="16"/>
  <c r="K252" i="16"/>
  <c r="K240" i="16"/>
  <c r="K94" i="16"/>
  <c r="K56" i="16"/>
  <c r="K141" i="16"/>
  <c r="K51" i="16"/>
  <c r="K378" i="16"/>
  <c r="K235" i="16"/>
  <c r="K243" i="16"/>
  <c r="K341" i="16"/>
  <c r="K283" i="16"/>
  <c r="K375" i="16"/>
  <c r="K175" i="16"/>
  <c r="K313" i="16"/>
  <c r="K318" i="16"/>
  <c r="K289" i="16"/>
  <c r="K332" i="16"/>
  <c r="K299" i="16"/>
  <c r="K295" i="16"/>
  <c r="K39" i="16"/>
  <c r="K29" i="16"/>
  <c r="K342" i="16"/>
  <c r="K233" i="16"/>
  <c r="K20" i="16"/>
  <c r="K14" i="16"/>
  <c r="J10" i="16"/>
  <c r="I9" i="16"/>
  <c r="K19" i="16"/>
  <c r="I10" i="16"/>
  <c r="J9" i="16"/>
  <c r="K12" i="16"/>
  <c r="K10" i="16"/>
  <c r="K17" i="16"/>
  <c r="O386" i="16" l="1"/>
  <c r="O10" i="16"/>
  <c r="L20" i="16"/>
  <c r="L40" i="16"/>
  <c r="L163" i="16"/>
  <c r="L316" i="16"/>
  <c r="L108" i="16"/>
  <c r="L202" i="16"/>
  <c r="L54" i="16"/>
  <c r="L93" i="16"/>
  <c r="L267" i="16"/>
  <c r="L310" i="16"/>
  <c r="L94" i="16"/>
  <c r="L155" i="16"/>
  <c r="L341" i="16"/>
  <c r="L184" i="16"/>
  <c r="L226" i="16"/>
  <c r="L24" i="16"/>
  <c r="L97" i="16"/>
  <c r="L183" i="16"/>
  <c r="L313" i="16"/>
  <c r="L165" i="16"/>
  <c r="L261" i="16"/>
  <c r="L237" i="16"/>
  <c r="L151" i="16"/>
  <c r="L360" i="16"/>
  <c r="L292" i="16"/>
  <c r="L122" i="16"/>
  <c r="L355" i="16"/>
  <c r="L278" i="16"/>
  <c r="L73" i="16"/>
  <c r="L296" i="16"/>
  <c r="L130" i="16"/>
  <c r="L88" i="16"/>
  <c r="L343" i="16"/>
  <c r="L324" i="16"/>
  <c r="L49" i="16"/>
  <c r="L256" i="16"/>
  <c r="L210" i="16"/>
  <c r="L159" i="16"/>
  <c r="L22" i="16"/>
  <c r="L176" i="16"/>
  <c r="L304" i="16"/>
  <c r="L114" i="16"/>
  <c r="L319" i="16"/>
  <c r="L242" i="16"/>
  <c r="L239" i="16"/>
  <c r="L383" i="16"/>
  <c r="L134" i="16"/>
  <c r="L332" i="16"/>
  <c r="L46" i="16"/>
  <c r="L91" i="16"/>
  <c r="L29" i="16"/>
  <c r="L111" i="16"/>
  <c r="L352" i="16"/>
  <c r="L168" i="16"/>
  <c r="L197" i="16"/>
  <c r="L25" i="16"/>
  <c r="L293" i="16"/>
  <c r="L214" i="16"/>
  <c r="L318" i="16"/>
  <c r="L279" i="16"/>
  <c r="L56" i="16"/>
  <c r="L139" i="16"/>
  <c r="L170" i="16"/>
  <c r="L268" i="16"/>
  <c r="L287" i="16"/>
  <c r="L386" i="16"/>
  <c r="L169" i="16"/>
  <c r="L331" i="16"/>
  <c r="L300" i="16"/>
  <c r="L150" i="16"/>
  <c r="L375" i="16"/>
  <c r="L27" i="16"/>
  <c r="L230" i="16"/>
  <c r="L96" i="16"/>
  <c r="L280" i="16"/>
  <c r="L164" i="16"/>
  <c r="L379" i="16"/>
  <c r="L167" i="16"/>
  <c r="L156" i="16"/>
  <c r="L26" i="16"/>
  <c r="L339" i="16"/>
  <c r="L235" i="16"/>
  <c r="L283" i="16"/>
  <c r="L30" i="16"/>
  <c r="L224" i="16"/>
  <c r="L276" i="16"/>
  <c r="L166" i="16"/>
  <c r="L154" i="16"/>
  <c r="L289" i="16"/>
  <c r="L265" i="16"/>
  <c r="L219" i="16"/>
  <c r="L249" i="16"/>
  <c r="L87" i="16"/>
  <c r="L385" i="16"/>
  <c r="L84" i="16"/>
  <c r="L112" i="16"/>
  <c r="L240" i="16"/>
  <c r="L238" i="16"/>
  <c r="L223" i="16"/>
  <c r="L251" i="16"/>
  <c r="L57" i="16"/>
  <c r="L82" i="16"/>
  <c r="L19" i="16"/>
  <c r="L102" i="16"/>
  <c r="L221" i="16"/>
  <c r="L362" i="16"/>
  <c r="L185" i="16"/>
  <c r="L220" i="16"/>
  <c r="L32" i="16"/>
  <c r="L180" i="16"/>
  <c r="L243" i="16"/>
  <c r="L175" i="16"/>
  <c r="L98" i="16"/>
  <c r="L131" i="16"/>
  <c r="L325" i="16"/>
  <c r="L58" i="16"/>
  <c r="L199" i="16"/>
  <c r="L157" i="16"/>
  <c r="L53" i="16"/>
  <c r="L190" i="16"/>
  <c r="L69" i="16"/>
  <c r="L135" i="16"/>
  <c r="L129" i="16"/>
  <c r="L127" i="16"/>
  <c r="L141" i="16"/>
  <c r="L377" i="16"/>
  <c r="L257" i="16"/>
  <c r="L23" i="16"/>
  <c r="L266" i="16"/>
  <c r="L387" i="16"/>
  <c r="L48" i="16"/>
  <c r="L152" i="16"/>
  <c r="L340" i="16"/>
  <c r="L12" i="16"/>
  <c r="L17" i="16"/>
  <c r="L14" i="16"/>
  <c r="L193" i="16"/>
  <c r="L107" i="16"/>
  <c r="L42" i="16"/>
  <c r="L335" i="16"/>
  <c r="L347" i="16"/>
  <c r="L171" i="16"/>
  <c r="L41" i="16"/>
  <c r="L254" i="16"/>
  <c r="L217" i="16"/>
  <c r="L86" i="16"/>
  <c r="L252" i="16"/>
  <c r="L124" i="16"/>
  <c r="L207" i="16"/>
  <c r="L222" i="16"/>
  <c r="L376" i="16"/>
  <c r="L116" i="16"/>
  <c r="L31" i="16"/>
  <c r="L186" i="16"/>
  <c r="L253" i="16"/>
  <c r="L371" i="16"/>
  <c r="L336" i="16"/>
  <c r="L120" i="16"/>
  <c r="L35" i="16"/>
  <c r="L162" i="16"/>
  <c r="L215" i="16"/>
  <c r="L359" i="16"/>
  <c r="L356" i="16"/>
  <c r="L65" i="16"/>
  <c r="L288" i="16"/>
  <c r="L302" i="16"/>
  <c r="L103" i="16"/>
  <c r="L59" i="16"/>
  <c r="L136" i="16"/>
  <c r="L182" i="16"/>
  <c r="L21" i="16"/>
  <c r="L348" i="16"/>
  <c r="L92" i="16"/>
  <c r="L229" i="16"/>
  <c r="L126" i="16"/>
  <c r="L328" i="16"/>
  <c r="L314" i="16"/>
  <c r="L244" i="16"/>
  <c r="L209" i="16"/>
  <c r="L338" i="16"/>
  <c r="L323" i="16"/>
  <c r="L174" i="16"/>
  <c r="L295" i="16"/>
  <c r="L232" i="16"/>
  <c r="L213" i="16"/>
  <c r="L326" i="16"/>
  <c r="L312" i="16"/>
  <c r="L241" i="16"/>
  <c r="L329" i="16"/>
  <c r="L192" i="16"/>
  <c r="L189" i="16"/>
  <c r="L303" i="16"/>
  <c r="L101" i="16"/>
  <c r="L142" i="16"/>
  <c r="L37" i="16"/>
  <c r="L144" i="16"/>
  <c r="L272" i="16"/>
  <c r="L106" i="16"/>
  <c r="L51" i="16"/>
  <c r="L281" i="16"/>
  <c r="L119" i="16"/>
  <c r="L179" i="16"/>
  <c r="L351" i="16"/>
  <c r="L71" i="16"/>
  <c r="L294" i="16"/>
  <c r="L353" i="16"/>
  <c r="L196" i="16"/>
  <c r="L225" i="16"/>
  <c r="L72" i="16"/>
  <c r="L308" i="16"/>
  <c r="L299" i="16"/>
  <c r="L105" i="16"/>
  <c r="L133" i="16"/>
  <c r="L342" i="16"/>
  <c r="L227" i="16"/>
  <c r="L118" i="16"/>
  <c r="L333" i="16"/>
  <c r="L349" i="16"/>
  <c r="L117" i="16"/>
  <c r="L203" i="16"/>
  <c r="L275" i="16"/>
  <c r="L39" i="16"/>
  <c r="L345" i="16"/>
  <c r="L258" i="16"/>
  <c r="L346" i="16"/>
  <c r="L315" i="16"/>
  <c r="L201" i="16"/>
  <c r="L231" i="16"/>
  <c r="L311" i="16"/>
  <c r="L233" i="16"/>
  <c r="L372" i="16"/>
  <c r="L378" i="16"/>
  <c r="L137" i="16"/>
  <c r="L10" i="16"/>
  <c r="M386" i="16"/>
  <c r="N386" i="16"/>
  <c r="N385" i="16"/>
  <c r="M385" i="16"/>
  <c r="M383" i="16"/>
  <c r="N383" i="16"/>
  <c r="N379" i="16"/>
  <c r="M379" i="16"/>
  <c r="M387" i="16"/>
  <c r="N387" i="16"/>
  <c r="M372" i="16"/>
  <c r="N372" i="16"/>
  <c r="N375" i="16"/>
  <c r="M375" i="16"/>
  <c r="N377" i="16"/>
  <c r="M377" i="16"/>
  <c r="M371" i="16"/>
  <c r="N371" i="16"/>
  <c r="M376" i="16"/>
  <c r="N376" i="16"/>
  <c r="N378" i="16"/>
  <c r="M378" i="16"/>
  <c r="N359" i="16"/>
  <c r="M359" i="16"/>
  <c r="N360" i="16"/>
  <c r="M360" i="16"/>
  <c r="N362" i="16"/>
  <c r="M362" i="16"/>
  <c r="N352" i="16"/>
  <c r="M352" i="16"/>
  <c r="N356" i="16"/>
  <c r="M356" i="16"/>
  <c r="M351" i="16"/>
  <c r="N351" i="16"/>
  <c r="M349" i="16"/>
  <c r="N349" i="16"/>
  <c r="M355" i="16"/>
  <c r="N355" i="16"/>
  <c r="M353" i="16"/>
  <c r="N353" i="16"/>
  <c r="N342" i="16"/>
  <c r="M342" i="16"/>
  <c r="M339" i="16"/>
  <c r="N339" i="16"/>
  <c r="M341" i="16"/>
  <c r="N341" i="16"/>
  <c r="N343" i="16"/>
  <c r="M343" i="16"/>
  <c r="M346" i="16"/>
  <c r="N346" i="16"/>
  <c r="M345" i="16"/>
  <c r="N345" i="16"/>
  <c r="N347" i="16"/>
  <c r="M347" i="16"/>
  <c r="N348" i="16"/>
  <c r="M348" i="16"/>
  <c r="N340" i="16"/>
  <c r="M340" i="16"/>
  <c r="M333" i="16"/>
  <c r="N333" i="16"/>
  <c r="N332" i="16"/>
  <c r="M332" i="16"/>
  <c r="M331" i="16"/>
  <c r="N331" i="16"/>
  <c r="N338" i="16"/>
  <c r="M338" i="16"/>
  <c r="N335" i="16"/>
  <c r="M335" i="16"/>
  <c r="M336" i="16"/>
  <c r="N336" i="16"/>
  <c r="N329" i="16"/>
  <c r="M329" i="16"/>
  <c r="N326" i="16"/>
  <c r="M326" i="16"/>
  <c r="N323" i="16"/>
  <c r="M323" i="16"/>
  <c r="N328" i="16"/>
  <c r="M328" i="16"/>
  <c r="N319" i="16"/>
  <c r="M319" i="16"/>
  <c r="N324" i="16"/>
  <c r="M324" i="16"/>
  <c r="M325" i="16"/>
  <c r="N325" i="16"/>
  <c r="N311" i="16"/>
  <c r="M311" i="16"/>
  <c r="M316" i="16"/>
  <c r="N316" i="16"/>
  <c r="M310" i="16"/>
  <c r="N310" i="16"/>
  <c r="N315" i="16"/>
  <c r="M315" i="16"/>
  <c r="N312" i="16"/>
  <c r="M312" i="16"/>
  <c r="N313" i="16"/>
  <c r="M313" i="16"/>
  <c r="N318" i="16"/>
  <c r="M318" i="16"/>
  <c r="M314" i="16"/>
  <c r="N314" i="16"/>
  <c r="N299" i="16"/>
  <c r="M299" i="16"/>
  <c r="N303" i="16"/>
  <c r="M303" i="16"/>
  <c r="M308" i="16"/>
  <c r="N308" i="16"/>
  <c r="M302" i="16"/>
  <c r="N302" i="16"/>
  <c r="N304" i="16"/>
  <c r="M304" i="16"/>
  <c r="M300" i="16"/>
  <c r="N300" i="16"/>
  <c r="N295" i="16"/>
  <c r="M295" i="16"/>
  <c r="N289" i="16"/>
  <c r="M289" i="16"/>
  <c r="M296" i="16"/>
  <c r="N296" i="16"/>
  <c r="N292" i="16"/>
  <c r="M292" i="16"/>
  <c r="N293" i="16"/>
  <c r="M293" i="16"/>
  <c r="N294" i="16"/>
  <c r="M294" i="16"/>
  <c r="M281" i="16"/>
  <c r="N281" i="16"/>
  <c r="M279" i="16"/>
  <c r="N279" i="16"/>
  <c r="M283" i="16"/>
  <c r="N283" i="16"/>
  <c r="M287" i="16"/>
  <c r="N287" i="16"/>
  <c r="N288" i="16"/>
  <c r="M288" i="16"/>
  <c r="N280" i="16"/>
  <c r="M280" i="16"/>
  <c r="M272" i="16"/>
  <c r="N272" i="16"/>
  <c r="N275" i="16"/>
  <c r="M275" i="16"/>
  <c r="M276" i="16"/>
  <c r="N276" i="16"/>
  <c r="M278" i="16"/>
  <c r="N278" i="16"/>
  <c r="N268" i="16"/>
  <c r="M268" i="16"/>
  <c r="N267" i="16"/>
  <c r="M267" i="16"/>
  <c r="M261" i="16"/>
  <c r="N261" i="16"/>
  <c r="N265" i="16"/>
  <c r="M265" i="16"/>
  <c r="M266" i="16"/>
  <c r="N266" i="16"/>
  <c r="N251" i="16"/>
  <c r="M251" i="16"/>
  <c r="M256" i="16"/>
  <c r="N256" i="16"/>
  <c r="M258" i="16"/>
  <c r="N258" i="16"/>
  <c r="M254" i="16"/>
  <c r="N254" i="16"/>
  <c r="M253" i="16"/>
  <c r="N253" i="16"/>
  <c r="M257" i="16"/>
  <c r="N257" i="16"/>
  <c r="N249" i="16"/>
  <c r="M249" i="16"/>
  <c r="M252" i="16"/>
  <c r="N252" i="16"/>
  <c r="M244" i="16"/>
  <c r="N244" i="16"/>
  <c r="N242" i="16"/>
  <c r="M242" i="16"/>
  <c r="N240" i="16"/>
  <c r="M240" i="16"/>
  <c r="M239" i="16"/>
  <c r="N239" i="16"/>
  <c r="M241" i="16"/>
  <c r="N241" i="16"/>
  <c r="M243" i="16"/>
  <c r="N243" i="16"/>
  <c r="M232" i="16"/>
  <c r="N232" i="16"/>
  <c r="M238" i="16"/>
  <c r="N238" i="16"/>
  <c r="M235" i="16"/>
  <c r="N235" i="16"/>
  <c r="M229" i="16"/>
  <c r="N229" i="16"/>
  <c r="N230" i="16"/>
  <c r="M230" i="16"/>
  <c r="N233" i="16"/>
  <c r="M233" i="16"/>
  <c r="M231" i="16"/>
  <c r="N231" i="16"/>
  <c r="M237" i="16"/>
  <c r="N237" i="16"/>
  <c r="M220" i="16"/>
  <c r="N220" i="16"/>
  <c r="N221" i="16"/>
  <c r="M221" i="16"/>
  <c r="N227" i="16"/>
  <c r="M227" i="16"/>
  <c r="N225" i="16"/>
  <c r="M225" i="16"/>
  <c r="M222" i="16"/>
  <c r="N222" i="16"/>
  <c r="N219" i="16"/>
  <c r="M219" i="16"/>
  <c r="M226" i="16"/>
  <c r="N226" i="16"/>
  <c r="N224" i="16"/>
  <c r="M224" i="16"/>
  <c r="M223" i="16"/>
  <c r="N223" i="16"/>
  <c r="M217" i="16"/>
  <c r="N217" i="16"/>
  <c r="N214" i="16"/>
  <c r="M214" i="16"/>
  <c r="N213" i="16"/>
  <c r="M213" i="16"/>
  <c r="N215" i="16"/>
  <c r="M215" i="16"/>
  <c r="N209" i="16"/>
  <c r="M209" i="16"/>
  <c r="N210" i="16"/>
  <c r="M210" i="16"/>
  <c r="M202" i="16"/>
  <c r="N202" i="16"/>
  <c r="M203" i="16"/>
  <c r="N203" i="16"/>
  <c r="M201" i="16"/>
  <c r="N201" i="16"/>
  <c r="N207" i="16"/>
  <c r="M207" i="16"/>
  <c r="N197" i="16"/>
  <c r="M197" i="16"/>
  <c r="M196" i="16"/>
  <c r="N196" i="16"/>
  <c r="M193" i="16"/>
  <c r="N193" i="16"/>
  <c r="M192" i="16"/>
  <c r="N192" i="16"/>
  <c r="N190" i="16"/>
  <c r="M190" i="16"/>
  <c r="N189" i="16"/>
  <c r="M189" i="16"/>
  <c r="N186" i="16"/>
  <c r="M186" i="16"/>
  <c r="N185" i="16"/>
  <c r="M185" i="16"/>
  <c r="N184" i="16"/>
  <c r="M184" i="16"/>
  <c r="N183" i="16"/>
  <c r="M183" i="16"/>
  <c r="N182" i="16"/>
  <c r="M182" i="16"/>
  <c r="M179" i="16"/>
  <c r="N179" i="16"/>
  <c r="M176" i="16"/>
  <c r="N176" i="16"/>
  <c r="M175" i="16"/>
  <c r="N175" i="16"/>
  <c r="N174" i="16"/>
  <c r="M174" i="16"/>
  <c r="N171" i="16"/>
  <c r="M171" i="16"/>
  <c r="M170" i="16"/>
  <c r="N170" i="16"/>
  <c r="N169" i="16"/>
  <c r="M169" i="16"/>
  <c r="M168" i="16"/>
  <c r="N168" i="16"/>
  <c r="M167" i="16"/>
  <c r="N167" i="16"/>
  <c r="N166" i="16"/>
  <c r="M166" i="16"/>
  <c r="M165" i="16"/>
  <c r="N165" i="16"/>
  <c r="M164" i="16"/>
  <c r="N164" i="16"/>
  <c r="M163" i="16"/>
  <c r="N163" i="16"/>
  <c r="N159" i="16"/>
  <c r="M159" i="16"/>
  <c r="M157" i="16"/>
  <c r="N157" i="16"/>
  <c r="M156" i="16"/>
  <c r="N156" i="16"/>
  <c r="N155" i="16"/>
  <c r="M155" i="16"/>
  <c r="M154" i="16"/>
  <c r="N154" i="16"/>
  <c r="N152" i="16"/>
  <c r="M152" i="16"/>
  <c r="N151" i="16"/>
  <c r="M151" i="16"/>
  <c r="N150" i="16"/>
  <c r="M150" i="16"/>
  <c r="N144" i="16"/>
  <c r="M144" i="16"/>
  <c r="M142" i="16"/>
  <c r="N142" i="16"/>
  <c r="M141" i="16"/>
  <c r="N141" i="16"/>
  <c r="N139" i="16"/>
  <c r="M139" i="16"/>
  <c r="N137" i="16"/>
  <c r="M137" i="16"/>
  <c r="N136" i="16"/>
  <c r="M136" i="16"/>
  <c r="M135" i="16"/>
  <c r="N135" i="16"/>
  <c r="N134" i="16"/>
  <c r="M134" i="16"/>
  <c r="M133" i="16"/>
  <c r="N133" i="16"/>
  <c r="N131" i="16"/>
  <c r="M131" i="16"/>
  <c r="M130" i="16"/>
  <c r="N130" i="16"/>
  <c r="N129" i="16"/>
  <c r="M129" i="16"/>
  <c r="N127" i="16"/>
  <c r="M127" i="16"/>
  <c r="N126" i="16"/>
  <c r="M126" i="16"/>
  <c r="M124" i="16"/>
  <c r="N124" i="16"/>
  <c r="M122" i="16"/>
  <c r="N122" i="16"/>
  <c r="M120" i="16"/>
  <c r="N120" i="16"/>
  <c r="N119" i="16"/>
  <c r="M119" i="16"/>
  <c r="M118" i="16"/>
  <c r="N118" i="16"/>
  <c r="M117" i="16"/>
  <c r="N117" i="16"/>
  <c r="M116" i="16"/>
  <c r="N116" i="16"/>
  <c r="N114" i="16"/>
  <c r="M114" i="16"/>
  <c r="M112" i="16"/>
  <c r="N112" i="16"/>
  <c r="N111" i="16"/>
  <c r="M111" i="16"/>
  <c r="N108" i="16"/>
  <c r="M108" i="16"/>
  <c r="M107" i="16"/>
  <c r="N107" i="16"/>
  <c r="N106" i="16"/>
  <c r="M106" i="16"/>
  <c r="M105" i="16"/>
  <c r="N105" i="16"/>
  <c r="M103" i="16"/>
  <c r="N103" i="16"/>
  <c r="M102" i="16"/>
  <c r="N102" i="16"/>
  <c r="M101" i="16"/>
  <c r="N101" i="16"/>
  <c r="M98" i="16"/>
  <c r="N98" i="16"/>
  <c r="N97" i="16"/>
  <c r="M97" i="16"/>
  <c r="M96" i="16"/>
  <c r="N96" i="16"/>
  <c r="M94" i="16"/>
  <c r="N94" i="16"/>
  <c r="N93" i="16"/>
  <c r="M93" i="16"/>
  <c r="N92" i="16"/>
  <c r="M92" i="16"/>
  <c r="M91" i="16"/>
  <c r="N91" i="16"/>
  <c r="M88" i="16"/>
  <c r="N88" i="16"/>
  <c r="N87" i="16"/>
  <c r="M87" i="16"/>
  <c r="N86" i="16"/>
  <c r="M86" i="16"/>
  <c r="M84" i="16"/>
  <c r="N84" i="16"/>
  <c r="M82" i="16"/>
  <c r="N82" i="16"/>
  <c r="N162" i="16"/>
  <c r="M162" i="16"/>
  <c r="M180" i="16"/>
  <c r="N180" i="16"/>
  <c r="N199" i="16"/>
  <c r="M199" i="16"/>
  <c r="J244" i="16"/>
  <c r="J61" i="16"/>
  <c r="J331" i="16"/>
  <c r="J261" i="16"/>
  <c r="I381" i="16"/>
  <c r="J185" i="16"/>
  <c r="J195" i="16"/>
  <c r="J87" i="16"/>
  <c r="J241" i="16"/>
  <c r="J251" i="16"/>
  <c r="I231" i="16"/>
  <c r="J41" i="16"/>
  <c r="J233" i="16"/>
  <c r="J175" i="16"/>
  <c r="J367" i="16"/>
  <c r="J236" i="16"/>
  <c r="J27" i="16"/>
  <c r="I179" i="16"/>
  <c r="J168" i="16"/>
  <c r="I238" i="16"/>
  <c r="J52" i="16"/>
  <c r="I227" i="16"/>
  <c r="I139" i="16"/>
  <c r="I282" i="16"/>
  <c r="J54" i="16"/>
  <c r="J387" i="16"/>
  <c r="J79" i="16"/>
  <c r="J312" i="16"/>
  <c r="J253" i="16"/>
  <c r="J122" i="16"/>
  <c r="J355" i="16"/>
  <c r="J105" i="16"/>
  <c r="J162" i="16"/>
  <c r="J369" i="16"/>
  <c r="I193" i="16"/>
  <c r="I378" i="16"/>
  <c r="I263" i="16"/>
  <c r="I151" i="16"/>
  <c r="J94" i="16"/>
  <c r="J214" i="16"/>
  <c r="J42" i="16"/>
  <c r="J37" i="16"/>
  <c r="J273" i="16"/>
  <c r="I388" i="16"/>
  <c r="J141" i="16"/>
  <c r="J181" i="16"/>
  <c r="J365" i="16"/>
  <c r="J234" i="16"/>
  <c r="J254" i="16"/>
  <c r="J197" i="16"/>
  <c r="I353" i="16"/>
  <c r="J249" i="16"/>
  <c r="J280" i="16"/>
  <c r="I36" i="16"/>
  <c r="J300" i="16"/>
  <c r="J385" i="16"/>
  <c r="J330" i="16"/>
  <c r="J150" i="16"/>
  <c r="J297" i="16"/>
  <c r="J259" i="16"/>
  <c r="J223" i="16"/>
  <c r="J137" i="16"/>
  <c r="J91" i="16"/>
  <c r="I339" i="16"/>
  <c r="I217" i="16"/>
  <c r="I320" i="16"/>
  <c r="J380" i="16"/>
  <c r="I328" i="16"/>
  <c r="I205" i="16"/>
  <c r="I350" i="16"/>
  <c r="J135" i="16"/>
  <c r="J292" i="16"/>
  <c r="J95" i="16"/>
  <c r="J228" i="16"/>
  <c r="J21" i="16"/>
  <c r="J210" i="16"/>
  <c r="J321" i="16"/>
  <c r="I212" i="16"/>
  <c r="J243" i="16"/>
  <c r="J344" i="16"/>
  <c r="I62" i="16"/>
  <c r="J303" i="16"/>
  <c r="I178" i="16"/>
  <c r="J230" i="16"/>
  <c r="J143" i="16"/>
  <c r="J335" i="16"/>
  <c r="J284" i="16"/>
  <c r="J92" i="16"/>
  <c r="J126" i="16"/>
  <c r="J173" i="16"/>
  <c r="J60" i="16"/>
  <c r="J117" i="16"/>
  <c r="J55" i="16"/>
  <c r="I96" i="16"/>
  <c r="J170" i="16"/>
  <c r="J133" i="16"/>
  <c r="I382" i="16"/>
  <c r="J118" i="16"/>
  <c r="I352" i="16"/>
  <c r="J345" i="16"/>
  <c r="J166" i="16"/>
  <c r="J43" i="16"/>
  <c r="I51" i="16"/>
  <c r="J70" i="16"/>
  <c r="J24" i="16"/>
  <c r="J336" i="16"/>
  <c r="J255" i="16"/>
  <c r="J248" i="16"/>
  <c r="J155" i="16"/>
  <c r="I196" i="16"/>
  <c r="I281" i="16"/>
  <c r="I371" i="16"/>
  <c r="I343" i="16"/>
  <c r="I99" i="16"/>
  <c r="I269" i="16"/>
  <c r="J57" i="16"/>
  <c r="J226" i="16"/>
  <c r="J357" i="16"/>
  <c r="J240" i="16"/>
  <c r="J147" i="16"/>
  <c r="I93" i="16"/>
  <c r="J295" i="16"/>
  <c r="J159" i="16"/>
  <c r="I194" i="16"/>
  <c r="I264" i="16"/>
  <c r="J340" i="16"/>
  <c r="I208" i="16"/>
  <c r="I337" i="16"/>
  <c r="I277" i="16"/>
  <c r="J308" i="16"/>
  <c r="J172" i="16"/>
  <c r="J361" i="16"/>
  <c r="J199" i="16"/>
  <c r="J327" i="16"/>
  <c r="J74" i="16"/>
  <c r="I48" i="16"/>
  <c r="J306" i="16"/>
  <c r="J53" i="16"/>
  <c r="J215" i="16"/>
  <c r="J138" i="16"/>
  <c r="J77" i="16"/>
  <c r="J69" i="16"/>
  <c r="I134" i="16"/>
  <c r="J204" i="16"/>
  <c r="J326" i="16"/>
  <c r="J180" i="16"/>
  <c r="J291" i="16"/>
  <c r="J107" i="16"/>
  <c r="I222" i="16"/>
  <c r="J35" i="16"/>
  <c r="J89" i="16"/>
  <c r="J354" i="16"/>
  <c r="J359" i="16"/>
  <c r="J379" i="16"/>
  <c r="J221" i="16"/>
  <c r="I278" i="16"/>
  <c r="I71" i="16"/>
  <c r="I250" i="16"/>
  <c r="I46" i="16"/>
  <c r="I329" i="16"/>
  <c r="I29" i="16"/>
  <c r="I287" i="16"/>
  <c r="J309" i="16"/>
  <c r="J203" i="16"/>
  <c r="J142" i="16"/>
  <c r="J83" i="16"/>
  <c r="I274" i="16"/>
  <c r="J34" i="16"/>
  <c r="J370" i="16"/>
  <c r="I310" i="16"/>
  <c r="J323" i="16"/>
  <c r="I32" i="16"/>
  <c r="J298" i="16"/>
  <c r="I347" i="16"/>
  <c r="I213" i="16"/>
  <c r="J206" i="16"/>
  <c r="J192" i="16"/>
  <c r="J125" i="16"/>
  <c r="J114" i="16"/>
  <c r="J219" i="16"/>
  <c r="J44" i="16"/>
  <c r="J90" i="16"/>
  <c r="J220" i="16"/>
  <c r="J348" i="16"/>
  <c r="I244" i="16"/>
  <c r="I61" i="16"/>
  <c r="I331" i="16"/>
  <c r="I261" i="16"/>
  <c r="J381" i="16"/>
  <c r="I185" i="16"/>
  <c r="I195" i="16"/>
  <c r="I87" i="16"/>
  <c r="I241" i="16"/>
  <c r="I251" i="16"/>
  <c r="J231" i="16"/>
  <c r="I41" i="16"/>
  <c r="I233" i="16"/>
  <c r="I175" i="16"/>
  <c r="I367" i="16"/>
  <c r="I236" i="16"/>
  <c r="I27" i="16"/>
  <c r="J179" i="16"/>
  <c r="I168" i="16"/>
  <c r="J238" i="16"/>
  <c r="I52" i="16"/>
  <c r="J227" i="16"/>
  <c r="J139" i="16"/>
  <c r="J282" i="16"/>
  <c r="I54" i="16"/>
  <c r="I387" i="16"/>
  <c r="I79" i="16"/>
  <c r="I312" i="16"/>
  <c r="I253" i="16"/>
  <c r="I122" i="16"/>
  <c r="I355" i="16"/>
  <c r="I105" i="16"/>
  <c r="I162" i="16"/>
  <c r="I369" i="16"/>
  <c r="J193" i="16"/>
  <c r="J378" i="16"/>
  <c r="J263" i="16"/>
  <c r="J151" i="16"/>
  <c r="I94" i="16"/>
  <c r="I214" i="16"/>
  <c r="I42" i="16"/>
  <c r="I37" i="16"/>
  <c r="I273" i="16"/>
  <c r="J388" i="16"/>
  <c r="I141" i="16"/>
  <c r="I181" i="16"/>
  <c r="I365" i="16"/>
  <c r="I234" i="16"/>
  <c r="I254" i="16"/>
  <c r="I197" i="16"/>
  <c r="J353" i="16"/>
  <c r="I249" i="16"/>
  <c r="I280" i="16"/>
  <c r="J36" i="16"/>
  <c r="I300" i="16"/>
  <c r="I385" i="16"/>
  <c r="I330" i="16"/>
  <c r="I150" i="16"/>
  <c r="I297" i="16"/>
  <c r="I259" i="16"/>
  <c r="I223" i="16"/>
  <c r="I137" i="16"/>
  <c r="I91" i="16"/>
  <c r="J339" i="16"/>
  <c r="J217" i="16"/>
  <c r="J320" i="16"/>
  <c r="I380" i="16"/>
  <c r="J328" i="16"/>
  <c r="J205" i="16"/>
  <c r="J350" i="16"/>
  <c r="I135" i="16"/>
  <c r="I292" i="16"/>
  <c r="I95" i="16"/>
  <c r="I228" i="16"/>
  <c r="I21" i="16"/>
  <c r="I210" i="16"/>
  <c r="I321" i="16"/>
  <c r="J212" i="16"/>
  <c r="I243" i="16"/>
  <c r="I344" i="16"/>
  <c r="J62" i="16"/>
  <c r="I303" i="16"/>
  <c r="J178" i="16"/>
  <c r="I230" i="16"/>
  <c r="I143" i="16"/>
  <c r="I335" i="16"/>
  <c r="I284" i="16"/>
  <c r="I92" i="16"/>
  <c r="I126" i="16"/>
  <c r="I173" i="16"/>
  <c r="I60" i="16"/>
  <c r="I117" i="16"/>
  <c r="I55" i="16"/>
  <c r="J96" i="16"/>
  <c r="I170" i="16"/>
  <c r="I133" i="16"/>
  <c r="J382" i="16"/>
  <c r="I118" i="16"/>
  <c r="J352" i="16"/>
  <c r="I345" i="16"/>
  <c r="I166" i="16"/>
  <c r="I43" i="16"/>
  <c r="J51" i="16"/>
  <c r="I70" i="16"/>
  <c r="I24" i="16"/>
  <c r="I336" i="16"/>
  <c r="I255" i="16"/>
  <c r="I248" i="16"/>
  <c r="I155" i="16"/>
  <c r="J196" i="16"/>
  <c r="J281" i="16"/>
  <c r="J371" i="16"/>
  <c r="J343" i="16"/>
  <c r="J99" i="16"/>
  <c r="J269" i="16"/>
  <c r="I57" i="16"/>
  <c r="I226" i="16"/>
  <c r="I357" i="16"/>
  <c r="I240" i="16"/>
  <c r="I147" i="16"/>
  <c r="J93" i="16"/>
  <c r="I295" i="16"/>
  <c r="I159" i="16"/>
  <c r="J194" i="16"/>
  <c r="J264" i="16"/>
  <c r="I340" i="16"/>
  <c r="J208" i="16"/>
  <c r="J337" i="16"/>
  <c r="J277" i="16"/>
  <c r="I308" i="16"/>
  <c r="I172" i="16"/>
  <c r="I361" i="16"/>
  <c r="I199" i="16"/>
  <c r="I327" i="16"/>
  <c r="I74" i="16"/>
  <c r="J48" i="16"/>
  <c r="I306" i="16"/>
  <c r="I53" i="16"/>
  <c r="I215" i="16"/>
  <c r="I138" i="16"/>
  <c r="I77" i="16"/>
  <c r="I69" i="16"/>
  <c r="J134" i="16"/>
  <c r="I204" i="16"/>
  <c r="I326" i="16"/>
  <c r="I180" i="16"/>
  <c r="I291" i="16"/>
  <c r="I107" i="16"/>
  <c r="J222" i="16"/>
  <c r="I35" i="16"/>
  <c r="I89" i="16"/>
  <c r="I354" i="16"/>
  <c r="I359" i="16"/>
  <c r="I379" i="16"/>
  <c r="I221" i="16"/>
  <c r="J278" i="16"/>
  <c r="J71" i="16"/>
  <c r="J250" i="16"/>
  <c r="J46" i="16"/>
  <c r="J329" i="16"/>
  <c r="J29" i="16"/>
  <c r="J287" i="16"/>
  <c r="I309" i="16"/>
  <c r="I203" i="16"/>
  <c r="I142" i="16"/>
  <c r="I83" i="16"/>
  <c r="J274" i="16"/>
  <c r="I34" i="16"/>
  <c r="I370" i="16"/>
  <c r="J310" i="16"/>
  <c r="I323" i="16"/>
  <c r="J32" i="16"/>
  <c r="I298" i="16"/>
  <c r="J347" i="16"/>
  <c r="J213" i="16"/>
  <c r="I206" i="16"/>
  <c r="I192" i="16"/>
  <c r="I125" i="16"/>
  <c r="I114" i="16"/>
  <c r="I219" i="16"/>
  <c r="I44" i="16"/>
  <c r="I90" i="16"/>
  <c r="I220" i="16"/>
  <c r="I348" i="16"/>
  <c r="J305" i="16"/>
  <c r="J299" i="16"/>
  <c r="J322" i="16"/>
  <c r="J198" i="16"/>
  <c r="I316" i="16"/>
  <c r="J290" i="16"/>
  <c r="J167" i="16"/>
  <c r="J156" i="16"/>
  <c r="J342" i="16"/>
  <c r="J171" i="16"/>
  <c r="J384" i="16"/>
  <c r="J294" i="16"/>
  <c r="J183" i="16"/>
  <c r="J207" i="16"/>
  <c r="J78" i="16"/>
  <c r="I364" i="16"/>
  <c r="J285" i="16"/>
  <c r="J375" i="16"/>
  <c r="I153" i="16"/>
  <c r="I82" i="16"/>
  <c r="I158" i="16"/>
  <c r="I66" i="16"/>
  <c r="I140" i="16"/>
  <c r="I88" i="16"/>
  <c r="J47" i="16"/>
  <c r="I164" i="16"/>
  <c r="J257" i="16"/>
  <c r="J283" i="16"/>
  <c r="I98" i="16"/>
  <c r="J115" i="16"/>
  <c r="J235" i="16"/>
  <c r="I224" i="16"/>
  <c r="I368" i="16"/>
  <c r="J182" i="16"/>
  <c r="I26" i="16"/>
  <c r="I275" i="16"/>
  <c r="I149" i="16"/>
  <c r="J317" i="16"/>
  <c r="J112" i="16"/>
  <c r="J363" i="16"/>
  <c r="J293" i="16"/>
  <c r="J121" i="16"/>
  <c r="J356" i="16"/>
  <c r="J260" i="16"/>
  <c r="I148" i="16"/>
  <c r="J169" i="16"/>
  <c r="J174" i="16"/>
  <c r="I176" i="16"/>
  <c r="J242" i="16"/>
  <c r="J377" i="16"/>
  <c r="J160" i="16"/>
  <c r="J25" i="16"/>
  <c r="I116" i="16"/>
  <c r="J129" i="16"/>
  <c r="J267" i="16"/>
  <c r="J237" i="16"/>
  <c r="I108" i="16"/>
  <c r="J49" i="16"/>
  <c r="J268" i="16"/>
  <c r="J39" i="16"/>
  <c r="J209" i="16"/>
  <c r="J202" i="16"/>
  <c r="J58" i="16"/>
  <c r="I23" i="16"/>
  <c r="I247" i="16"/>
  <c r="I324" i="16"/>
  <c r="I289" i="16"/>
  <c r="I332" i="16"/>
  <c r="I314" i="16"/>
  <c r="I152" i="16"/>
  <c r="I64" i="16"/>
  <c r="I383" i="16"/>
  <c r="J127" i="16"/>
  <c r="J59" i="16"/>
  <c r="I351" i="16"/>
  <c r="J132" i="16"/>
  <c r="J311" i="16"/>
  <c r="I163" i="16"/>
  <c r="J239" i="16"/>
  <c r="I102" i="16"/>
  <c r="I191" i="16"/>
  <c r="I190" i="16"/>
  <c r="I85" i="16"/>
  <c r="J144" i="16"/>
  <c r="J154" i="16"/>
  <c r="J296" i="16"/>
  <c r="J229" i="16"/>
  <c r="J271" i="16"/>
  <c r="J28" i="16"/>
  <c r="J376" i="16"/>
  <c r="J131" i="16"/>
  <c r="J187" i="16"/>
  <c r="J30" i="16"/>
  <c r="J218" i="16"/>
  <c r="I84" i="16"/>
  <c r="J366" i="16"/>
  <c r="I72" i="16"/>
  <c r="J111" i="16"/>
  <c r="J373" i="16"/>
  <c r="J304" i="16"/>
  <c r="J86" i="16"/>
  <c r="J301" i="16"/>
  <c r="I319" i="16"/>
  <c r="J56" i="16"/>
  <c r="J341" i="16"/>
  <c r="J288" i="16"/>
  <c r="J33" i="16"/>
  <c r="J374" i="16"/>
  <c r="I188" i="16"/>
  <c r="J40" i="16"/>
  <c r="I325" i="16"/>
  <c r="I266" i="16"/>
  <c r="I161" i="16"/>
  <c r="I109" i="16"/>
  <c r="I68" i="16"/>
  <c r="J201" i="16"/>
  <c r="J216" i="16"/>
  <c r="J313" i="16"/>
  <c r="J73" i="16"/>
  <c r="J123" i="16"/>
  <c r="I31" i="16"/>
  <c r="J200" i="16"/>
  <c r="J279" i="16"/>
  <c r="J157" i="16"/>
  <c r="J65" i="16"/>
  <c r="I258" i="16"/>
  <c r="I349" i="16"/>
  <c r="I106" i="16"/>
  <c r="I22" i="16"/>
  <c r="J97" i="16"/>
  <c r="J318" i="16"/>
  <c r="J211" i="16"/>
  <c r="J165" i="16"/>
  <c r="I270" i="16"/>
  <c r="J276" i="16"/>
  <c r="J315" i="16"/>
  <c r="J50" i="16"/>
  <c r="J362" i="16"/>
  <c r="J272" i="16"/>
  <c r="J358" i="16"/>
  <c r="J67" i="16"/>
  <c r="I360" i="16"/>
  <c r="I136" i="16"/>
  <c r="I128" i="16"/>
  <c r="J246" i="16"/>
  <c r="J110" i="16"/>
  <c r="I100" i="16"/>
  <c r="J76" i="16"/>
  <c r="I113" i="16"/>
  <c r="J120" i="16"/>
  <c r="J81" i="16"/>
  <c r="J130" i="16"/>
  <c r="J80" i="16"/>
  <c r="J177" i="16"/>
  <c r="I346" i="16"/>
  <c r="J104" i="16"/>
  <c r="I145" i="16"/>
  <c r="I103" i="16"/>
  <c r="I119" i="16"/>
  <c r="I75" i="16"/>
  <c r="I307" i="16"/>
  <c r="J265" i="16"/>
  <c r="J302" i="16"/>
  <c r="J146" i="16"/>
  <c r="J184" i="16"/>
  <c r="J189" i="16"/>
  <c r="J333" i="16"/>
  <c r="J286" i="16"/>
  <c r="J186" i="16"/>
  <c r="J252" i="16"/>
  <c r="J334" i="16"/>
  <c r="I63" i="16"/>
  <c r="I256" i="16"/>
  <c r="I338" i="16"/>
  <c r="I262" i="16"/>
  <c r="J225" i="16"/>
  <c r="J45" i="16"/>
  <c r="J124" i="16"/>
  <c r="J101" i="16"/>
  <c r="J38" i="16"/>
  <c r="J372" i="16"/>
  <c r="J232" i="16"/>
  <c r="J245" i="16"/>
  <c r="I305" i="16"/>
  <c r="I299" i="16"/>
  <c r="I322" i="16"/>
  <c r="I198" i="16"/>
  <c r="J316" i="16"/>
  <c r="I290" i="16"/>
  <c r="I167" i="16"/>
  <c r="I156" i="16"/>
  <c r="I342" i="16"/>
  <c r="I171" i="16"/>
  <c r="I384" i="16"/>
  <c r="I294" i="16"/>
  <c r="I183" i="16"/>
  <c r="I207" i="16"/>
  <c r="I78" i="16"/>
  <c r="J364" i="16"/>
  <c r="I285" i="16"/>
  <c r="I375" i="16"/>
  <c r="J153" i="16"/>
  <c r="J82" i="16"/>
  <c r="J158" i="16"/>
  <c r="J66" i="16"/>
  <c r="J140" i="16"/>
  <c r="J88" i="16"/>
  <c r="I47" i="16"/>
  <c r="J164" i="16"/>
  <c r="I257" i="16"/>
  <c r="I283" i="16"/>
  <c r="J98" i="16"/>
  <c r="I115" i="16"/>
  <c r="I235" i="16"/>
  <c r="J224" i="16"/>
  <c r="J368" i="16"/>
  <c r="I182" i="16"/>
  <c r="J26" i="16"/>
  <c r="J275" i="16"/>
  <c r="J149" i="16"/>
  <c r="I317" i="16"/>
  <c r="I112" i="16"/>
  <c r="I363" i="16"/>
  <c r="I293" i="16"/>
  <c r="I121" i="16"/>
  <c r="I356" i="16"/>
  <c r="I260" i="16"/>
  <c r="J148" i="16"/>
  <c r="I169" i="16"/>
  <c r="I174" i="16"/>
  <c r="J176" i="16"/>
  <c r="I242" i="16"/>
  <c r="I377" i="16"/>
  <c r="I160" i="16"/>
  <c r="I25" i="16"/>
  <c r="J116" i="16"/>
  <c r="I129" i="16"/>
  <c r="I267" i="16"/>
  <c r="I237" i="16"/>
  <c r="J108" i="16"/>
  <c r="I49" i="16"/>
  <c r="I268" i="16"/>
  <c r="I39" i="16"/>
  <c r="I209" i="16"/>
  <c r="I202" i="16"/>
  <c r="I58" i="16"/>
  <c r="J23" i="16"/>
  <c r="J247" i="16"/>
  <c r="J324" i="16"/>
  <c r="J289" i="16"/>
  <c r="J332" i="16"/>
  <c r="J314" i="16"/>
  <c r="J152" i="16"/>
  <c r="J64" i="16"/>
  <c r="J383" i="16"/>
  <c r="I127" i="16"/>
  <c r="I59" i="16"/>
  <c r="J351" i="16"/>
  <c r="I132" i="16"/>
  <c r="I311" i="16"/>
  <c r="J163" i="16"/>
  <c r="I239" i="16"/>
  <c r="J102" i="16"/>
  <c r="J191" i="16"/>
  <c r="J190" i="16"/>
  <c r="J85" i="16"/>
  <c r="I144" i="16"/>
  <c r="I154" i="16"/>
  <c r="I296" i="16"/>
  <c r="I229" i="16"/>
  <c r="I271" i="16"/>
  <c r="I28" i="16"/>
  <c r="I376" i="16"/>
  <c r="I131" i="16"/>
  <c r="I187" i="16"/>
  <c r="I30" i="16"/>
  <c r="I218" i="16"/>
  <c r="J84" i="16"/>
  <c r="I366" i="16"/>
  <c r="J72" i="16"/>
  <c r="I111" i="16"/>
  <c r="I373" i="16"/>
  <c r="I304" i="16"/>
  <c r="I86" i="16"/>
  <c r="I301" i="16"/>
  <c r="J319" i="16"/>
  <c r="I56" i="16"/>
  <c r="I341" i="16"/>
  <c r="I288" i="16"/>
  <c r="I33" i="16"/>
  <c r="I374" i="16"/>
  <c r="J188" i="16"/>
  <c r="I40" i="16"/>
  <c r="J325" i="16"/>
  <c r="J266" i="16"/>
  <c r="J161" i="16"/>
  <c r="J109" i="16"/>
  <c r="J68" i="16"/>
  <c r="I201" i="16"/>
  <c r="I216" i="16"/>
  <c r="I313" i="16"/>
  <c r="I73" i="16"/>
  <c r="I123" i="16"/>
  <c r="J31" i="16"/>
  <c r="I200" i="16"/>
  <c r="I279" i="16"/>
  <c r="I157" i="16"/>
  <c r="I65" i="16"/>
  <c r="J258" i="16"/>
  <c r="J349" i="16"/>
  <c r="J106" i="16"/>
  <c r="J22" i="16"/>
  <c r="I97" i="16"/>
  <c r="I318" i="16"/>
  <c r="I211" i="16"/>
  <c r="I165" i="16"/>
  <c r="J270" i="16"/>
  <c r="I276" i="16"/>
  <c r="I315" i="16"/>
  <c r="I50" i="16"/>
  <c r="I362" i="16"/>
  <c r="I272" i="16"/>
  <c r="I358" i="16"/>
  <c r="I67" i="16"/>
  <c r="J360" i="16"/>
  <c r="J136" i="16"/>
  <c r="J128" i="16"/>
  <c r="I246" i="16"/>
  <c r="I110" i="16"/>
  <c r="J100" i="16"/>
  <c r="I76" i="16"/>
  <c r="J113" i="16"/>
  <c r="I120" i="16"/>
  <c r="I81" i="16"/>
  <c r="I130" i="16"/>
  <c r="I80" i="16"/>
  <c r="I177" i="16"/>
  <c r="J346" i="16"/>
  <c r="I104" i="16"/>
  <c r="J145" i="16"/>
  <c r="J103" i="16"/>
  <c r="J119" i="16"/>
  <c r="J75" i="16"/>
  <c r="J307" i="16"/>
  <c r="I265" i="16"/>
  <c r="I302" i="16"/>
  <c r="I146" i="16"/>
  <c r="I184" i="16"/>
  <c r="I189" i="16"/>
  <c r="I333" i="16"/>
  <c r="I286" i="16"/>
  <c r="I186" i="16"/>
  <c r="I252" i="16"/>
  <c r="I334" i="16"/>
  <c r="J63" i="16"/>
  <c r="J256" i="16"/>
  <c r="J338" i="16"/>
  <c r="J262" i="16"/>
  <c r="I225" i="16"/>
  <c r="I45" i="16"/>
  <c r="I124" i="16"/>
  <c r="I101" i="16"/>
  <c r="I38" i="16"/>
  <c r="I372" i="16"/>
  <c r="I232" i="16"/>
  <c r="I245" i="16"/>
  <c r="M73" i="16"/>
  <c r="M71" i="16"/>
  <c r="N65" i="16"/>
  <c r="M58" i="16"/>
  <c r="N56" i="16"/>
  <c r="N53" i="16"/>
  <c r="M49" i="16"/>
  <c r="N46" i="16"/>
  <c r="M41" i="16"/>
  <c r="M39" i="16"/>
  <c r="N35" i="16"/>
  <c r="M31" i="16"/>
  <c r="M29" i="16"/>
  <c r="K68" i="16"/>
  <c r="K204" i="16"/>
  <c r="K178" i="16"/>
  <c r="K132" i="16"/>
  <c r="K284" i="16"/>
  <c r="K337" i="16"/>
  <c r="K322" i="16"/>
  <c r="K369" i="16"/>
  <c r="N24" i="16"/>
  <c r="K43" i="16"/>
  <c r="K350" i="16"/>
  <c r="K45" i="16"/>
  <c r="K211" i="16"/>
  <c r="K247" i="16"/>
  <c r="K382" i="16"/>
  <c r="K85" i="16"/>
  <c r="K305" i="16"/>
  <c r="K277" i="16"/>
  <c r="K309" i="16"/>
  <c r="M24" i="16"/>
  <c r="K388" i="16"/>
  <c r="K173" i="16"/>
  <c r="K263" i="16"/>
  <c r="K344" i="16"/>
  <c r="K290" i="16"/>
  <c r="M23" i="16"/>
  <c r="K246" i="16"/>
  <c r="K38" i="16"/>
  <c r="K208" i="16"/>
  <c r="K218" i="16"/>
  <c r="K274" i="16"/>
  <c r="K358" i="16"/>
  <c r="K99" i="16"/>
  <c r="K366" i="16"/>
  <c r="K367" i="16"/>
  <c r="K260" i="16"/>
  <c r="N25" i="16"/>
  <c r="M21" i="16"/>
  <c r="K115" i="16"/>
  <c r="K64" i="16"/>
  <c r="K373" i="16"/>
  <c r="K286" i="16"/>
  <c r="K187" i="16"/>
  <c r="K47" i="16"/>
  <c r="M26" i="16"/>
  <c r="K89" i="16"/>
  <c r="K321" i="16"/>
  <c r="K370" i="16"/>
  <c r="N73" i="16"/>
  <c r="N71" i="16"/>
  <c r="M65" i="16"/>
  <c r="N58" i="16"/>
  <c r="M56" i="16"/>
  <c r="M53" i="16"/>
  <c r="N49" i="16"/>
  <c r="M46" i="16"/>
  <c r="N41" i="16"/>
  <c r="N39" i="16"/>
  <c r="M35" i="16"/>
  <c r="N31" i="16"/>
  <c r="N29" i="16"/>
  <c r="K188" i="16"/>
  <c r="K236" i="16"/>
  <c r="K361" i="16"/>
  <c r="K374" i="16"/>
  <c r="K212" i="16"/>
  <c r="K317" i="16"/>
  <c r="K70" i="16"/>
  <c r="K368" i="16"/>
  <c r="K194" i="16"/>
  <c r="K147" i="16"/>
  <c r="K74" i="16"/>
  <c r="K146" i="16"/>
  <c r="K50" i="16"/>
  <c r="K148" i="16"/>
  <c r="K95" i="16"/>
  <c r="K83" i="16"/>
  <c r="K354" i="16"/>
  <c r="K158" i="16"/>
  <c r="K109" i="16"/>
  <c r="K248" i="16"/>
  <c r="K364" i="16"/>
  <c r="K273" i="16"/>
  <c r="K153" i="16"/>
  <c r="K320" i="16"/>
  <c r="K307" i="16"/>
  <c r="K80" i="16"/>
  <c r="K123" i="16"/>
  <c r="K78" i="16"/>
  <c r="K143" i="16"/>
  <c r="K271" i="16"/>
  <c r="K62" i="16"/>
  <c r="K79" i="16"/>
  <c r="K259" i="16"/>
  <c r="K306" i="16"/>
  <c r="K121" i="16"/>
  <c r="K297" i="16"/>
  <c r="M25" i="16"/>
  <c r="N22" i="16"/>
  <c r="N27" i="16"/>
  <c r="K172" i="16"/>
  <c r="K291" i="16"/>
  <c r="K216" i="16"/>
  <c r="K75" i="16"/>
  <c r="K282" i="16"/>
  <c r="N21" i="16"/>
  <c r="K63" i="16"/>
  <c r="K228" i="16"/>
  <c r="N72" i="16"/>
  <c r="N69" i="16"/>
  <c r="M59" i="16"/>
  <c r="M57" i="16"/>
  <c r="M54" i="16"/>
  <c r="M51" i="16"/>
  <c r="N48" i="16"/>
  <c r="N42" i="16"/>
  <c r="M40" i="16"/>
  <c r="N37" i="16"/>
  <c r="N32" i="16"/>
  <c r="M30" i="16"/>
  <c r="K365" i="16"/>
  <c r="K285" i="16"/>
  <c r="K160" i="16"/>
  <c r="K363" i="16"/>
  <c r="K77" i="16"/>
  <c r="K28" i="16"/>
  <c r="K60" i="16"/>
  <c r="K269" i="16"/>
  <c r="K264" i="16"/>
  <c r="K381" i="16"/>
  <c r="N26" i="16"/>
  <c r="K44" i="16"/>
  <c r="K206" i="16"/>
  <c r="K380" i="16"/>
  <c r="K36" i="16"/>
  <c r="K198" i="16"/>
  <c r="K90" i="16"/>
  <c r="K52" i="16"/>
  <c r="M22" i="16"/>
  <c r="K384" i="16"/>
  <c r="K191" i="16"/>
  <c r="K301" i="16"/>
  <c r="K177" i="16"/>
  <c r="K67" i="16"/>
  <c r="K250" i="16"/>
  <c r="K66" i="16"/>
  <c r="K138" i="16"/>
  <c r="K140" i="16"/>
  <c r="M72" i="16"/>
  <c r="M69" i="16"/>
  <c r="N59" i="16"/>
  <c r="N57" i="16"/>
  <c r="N54" i="16"/>
  <c r="N51" i="16"/>
  <c r="M48" i="16"/>
  <c r="M42" i="16"/>
  <c r="N40" i="16"/>
  <c r="M37" i="16"/>
  <c r="M32" i="16"/>
  <c r="N30" i="16"/>
  <c r="K255" i="16"/>
  <c r="K330" i="16"/>
  <c r="K76" i="16"/>
  <c r="K145" i="16"/>
  <c r="K110" i="16"/>
  <c r="K113" i="16"/>
  <c r="K100" i="16"/>
  <c r="K357" i="16"/>
  <c r="K149" i="16"/>
  <c r="K161" i="16"/>
  <c r="M27" i="16"/>
  <c r="K195" i="16"/>
  <c r="K34" i="16"/>
  <c r="K125" i="16"/>
  <c r="K298" i="16"/>
  <c r="K327" i="16"/>
  <c r="K200" i="16"/>
  <c r="K104" i="16"/>
  <c r="K61" i="16"/>
  <c r="N23" i="16"/>
  <c r="K334" i="16"/>
  <c r="K81" i="16"/>
  <c r="K205" i="16"/>
  <c r="K262" i="16"/>
  <c r="K234" i="16"/>
  <c r="K245" i="16"/>
  <c r="K270" i="16"/>
  <c r="K33" i="16"/>
  <c r="K181" i="16"/>
  <c r="K128" i="16"/>
  <c r="K55" i="16"/>
  <c r="N12" i="16"/>
  <c r="M12" i="16"/>
  <c r="N17" i="16"/>
  <c r="M14" i="16"/>
  <c r="N20" i="16"/>
  <c r="M17" i="16"/>
  <c r="N14" i="16"/>
  <c r="M20" i="16"/>
  <c r="N10" i="16"/>
  <c r="M10" i="16"/>
  <c r="N19" i="16"/>
  <c r="M19" i="16"/>
  <c r="I18" i="16"/>
  <c r="I14" i="16"/>
  <c r="I17" i="16"/>
  <c r="K16" i="16"/>
  <c r="J20" i="16"/>
  <c r="I16" i="16"/>
  <c r="I13" i="16"/>
  <c r="I20" i="16"/>
  <c r="K18" i="16"/>
  <c r="J15" i="16"/>
  <c r="J14" i="16"/>
  <c r="I11" i="16"/>
  <c r="K15" i="16"/>
  <c r="K9" i="16"/>
  <c r="I19" i="16"/>
  <c r="J19" i="16"/>
  <c r="K13" i="16"/>
  <c r="J11" i="16"/>
  <c r="I12" i="16"/>
  <c r="J18" i="16"/>
  <c r="K11" i="16"/>
  <c r="J13" i="16"/>
  <c r="J17" i="16"/>
  <c r="I15" i="16"/>
  <c r="J12" i="16"/>
  <c r="J16" i="16"/>
  <c r="O232" i="16" l="1"/>
  <c r="O372" i="16"/>
  <c r="O101" i="16"/>
  <c r="O124" i="16"/>
  <c r="O225" i="16"/>
  <c r="O252" i="16"/>
  <c r="O186" i="16"/>
  <c r="O333" i="16"/>
  <c r="O189" i="16"/>
  <c r="O184" i="16"/>
  <c r="O302" i="16"/>
  <c r="O130" i="16"/>
  <c r="O120" i="16"/>
  <c r="O272" i="16"/>
  <c r="O362" i="16"/>
  <c r="O315" i="16"/>
  <c r="O276" i="16"/>
  <c r="O165" i="16"/>
  <c r="O318" i="16"/>
  <c r="O97" i="16"/>
  <c r="O65" i="16"/>
  <c r="O157" i="16"/>
  <c r="O279" i="16"/>
  <c r="O73" i="16"/>
  <c r="O313" i="16"/>
  <c r="O201" i="16"/>
  <c r="O40" i="16"/>
  <c r="O374" i="16"/>
  <c r="O288" i="16"/>
  <c r="O341" i="16"/>
  <c r="O56" i="16"/>
  <c r="O301" i="16"/>
  <c r="O86" i="16"/>
  <c r="O304" i="16"/>
  <c r="O111" i="16"/>
  <c r="O131" i="16"/>
  <c r="O376" i="16"/>
  <c r="O229" i="16"/>
  <c r="O296" i="16"/>
  <c r="O144" i="16"/>
  <c r="O239" i="16"/>
  <c r="O311" i="16"/>
  <c r="O59" i="16"/>
  <c r="O127" i="16"/>
  <c r="O58" i="16"/>
  <c r="O202" i="16"/>
  <c r="O209" i="16"/>
  <c r="O39" i="16"/>
  <c r="O268" i="16"/>
  <c r="O49" i="16"/>
  <c r="O237" i="16"/>
  <c r="O267" i="16"/>
  <c r="O129" i="16"/>
  <c r="O25" i="16"/>
  <c r="O377" i="16"/>
  <c r="O242" i="16"/>
  <c r="O174" i="16"/>
  <c r="O169" i="16"/>
  <c r="O356" i="16"/>
  <c r="O293" i="16"/>
  <c r="O182" i="16"/>
  <c r="O207" i="16"/>
  <c r="O183" i="16"/>
  <c r="O294" i="16"/>
  <c r="O171" i="16"/>
  <c r="O342" i="16"/>
  <c r="O167" i="16"/>
  <c r="O299" i="16"/>
  <c r="O338" i="16"/>
  <c r="O256" i="16"/>
  <c r="O119" i="16"/>
  <c r="O103" i="16"/>
  <c r="O346" i="16"/>
  <c r="O136" i="16"/>
  <c r="O360" i="16"/>
  <c r="O22" i="16"/>
  <c r="O106" i="16"/>
  <c r="O349" i="16"/>
  <c r="O258" i="16"/>
  <c r="O31" i="16"/>
  <c r="O325" i="16"/>
  <c r="O319" i="16"/>
  <c r="O72" i="16"/>
  <c r="O190" i="16"/>
  <c r="O102" i="16"/>
  <c r="O163" i="16"/>
  <c r="O351" i="16"/>
  <c r="O383" i="16"/>
  <c r="O152" i="16"/>
  <c r="O314" i="16"/>
  <c r="O332" i="16"/>
  <c r="O289" i="16"/>
  <c r="O324" i="16"/>
  <c r="O108" i="16"/>
  <c r="O116" i="16"/>
  <c r="O176" i="16"/>
  <c r="O149" i="16"/>
  <c r="O275" i="16"/>
  <c r="O98" i="16"/>
  <c r="O88" i="16"/>
  <c r="O316" i="16"/>
  <c r="O348" i="16"/>
  <c r="O220" i="16"/>
  <c r="O114" i="16"/>
  <c r="O192" i="16"/>
  <c r="O323" i="16"/>
  <c r="O34" i="16"/>
  <c r="O142" i="16"/>
  <c r="O203" i="16"/>
  <c r="O221" i="16"/>
  <c r="O359" i="16"/>
  <c r="O35" i="16"/>
  <c r="O107" i="16"/>
  <c r="O180" i="16"/>
  <c r="O326" i="16"/>
  <c r="O69" i="16"/>
  <c r="O215" i="16"/>
  <c r="O53" i="16"/>
  <c r="O199" i="16"/>
  <c r="O308" i="16"/>
  <c r="O159" i="16"/>
  <c r="O295" i="16"/>
  <c r="O240" i="16"/>
  <c r="O226" i="16"/>
  <c r="O155" i="16"/>
  <c r="O336" i="16"/>
  <c r="O24" i="16"/>
  <c r="O345" i="16"/>
  <c r="O118" i="16"/>
  <c r="O133" i="16"/>
  <c r="O170" i="16"/>
  <c r="O117" i="16"/>
  <c r="O126" i="16"/>
  <c r="O92" i="16"/>
  <c r="O335" i="16"/>
  <c r="O303" i="16"/>
  <c r="O243" i="16"/>
  <c r="O210" i="16"/>
  <c r="O21" i="16"/>
  <c r="O292" i="16"/>
  <c r="O135" i="16"/>
  <c r="O91" i="16"/>
  <c r="O297" i="16"/>
  <c r="O300" i="16"/>
  <c r="O249" i="16"/>
  <c r="O197" i="16"/>
  <c r="O254" i="16"/>
  <c r="O141" i="16"/>
  <c r="O37" i="16"/>
  <c r="O42" i="16"/>
  <c r="O214" i="16"/>
  <c r="O94" i="16"/>
  <c r="O162" i="16"/>
  <c r="O105" i="16"/>
  <c r="O355" i="16"/>
  <c r="O122" i="16"/>
  <c r="O253" i="16"/>
  <c r="O312" i="16"/>
  <c r="O54" i="16"/>
  <c r="O168" i="16"/>
  <c r="O175" i="16"/>
  <c r="O233" i="16"/>
  <c r="O41" i="16"/>
  <c r="O241" i="16"/>
  <c r="O185" i="16"/>
  <c r="O261" i="16"/>
  <c r="O331" i="16"/>
  <c r="O61" i="16"/>
  <c r="O244" i="16"/>
  <c r="O213" i="16"/>
  <c r="O347" i="16"/>
  <c r="O32" i="16"/>
  <c r="O310" i="16"/>
  <c r="O287" i="16"/>
  <c r="O29" i="16"/>
  <c r="O329" i="16"/>
  <c r="O46" i="16"/>
  <c r="O71" i="16"/>
  <c r="O278" i="16"/>
  <c r="O222" i="16"/>
  <c r="O134" i="16"/>
  <c r="O208" i="16"/>
  <c r="O93" i="16"/>
  <c r="O343" i="16"/>
  <c r="O371" i="16"/>
  <c r="O281" i="16"/>
  <c r="O196" i="16"/>
  <c r="O51" i="16"/>
  <c r="O352" i="16"/>
  <c r="O178" i="16"/>
  <c r="O328" i="16"/>
  <c r="O217" i="16"/>
  <c r="O36" i="16"/>
  <c r="O353" i="16"/>
  <c r="O151" i="16"/>
  <c r="O193" i="16"/>
  <c r="O139" i="16"/>
  <c r="O227" i="16"/>
  <c r="O179" i="16"/>
  <c r="O231" i="16"/>
  <c r="O19" i="16"/>
  <c r="O18" i="16"/>
  <c r="O17" i="16"/>
  <c r="O20" i="16"/>
  <c r="O12" i="16"/>
  <c r="O14" i="16"/>
  <c r="O375" i="16"/>
  <c r="O68" i="16"/>
  <c r="O188" i="16"/>
  <c r="O306" i="16"/>
  <c r="L330" i="16"/>
  <c r="L285" i="16"/>
  <c r="L188" i="16"/>
  <c r="O291" i="16"/>
  <c r="O172" i="16"/>
  <c r="O64" i="16"/>
  <c r="O365" i="16"/>
  <c r="L68" i="16"/>
  <c r="L255" i="16"/>
  <c r="L365" i="16"/>
  <c r="L373" i="16"/>
  <c r="L140" i="16"/>
  <c r="L74" i="16"/>
  <c r="O66" i="16"/>
  <c r="L350" i="16"/>
  <c r="L80" i="16"/>
  <c r="O206" i="16"/>
  <c r="L248" i="16"/>
  <c r="O364" i="16"/>
  <c r="L246" i="16"/>
  <c r="O77" i="16"/>
  <c r="O340" i="16"/>
  <c r="O339" i="16"/>
  <c r="L384" i="16"/>
  <c r="L147" i="16"/>
  <c r="O263" i="16"/>
  <c r="O112" i="16"/>
  <c r="O354" i="16"/>
  <c r="O123" i="16"/>
  <c r="L55" i="16"/>
  <c r="L109" i="16"/>
  <c r="O187" i="16"/>
  <c r="L370" i="16"/>
  <c r="L13" i="16"/>
  <c r="L43" i="16"/>
  <c r="O283" i="16"/>
  <c r="L161" i="16"/>
  <c r="L270" i="16"/>
  <c r="O99" i="16"/>
  <c r="O76" i="16"/>
  <c r="O218" i="16"/>
  <c r="L309" i="16"/>
  <c r="L381" i="16"/>
  <c r="L128" i="16"/>
  <c r="L61" i="16"/>
  <c r="L194" i="16"/>
  <c r="O211" i="16"/>
  <c r="O321" i="16"/>
  <c r="L149" i="16"/>
  <c r="L245" i="16"/>
  <c r="L47" i="16"/>
  <c r="L158" i="16"/>
  <c r="O52" i="16"/>
  <c r="O67" i="16"/>
  <c r="O50" i="16"/>
  <c r="O161" i="16"/>
  <c r="O366" i="16"/>
  <c r="L297" i="16"/>
  <c r="O235" i="16"/>
  <c r="L143" i="16"/>
  <c r="O45" i="16"/>
  <c r="O247" i="16"/>
  <c r="O200" i="16"/>
  <c r="L264" i="16"/>
  <c r="O44" i="16"/>
  <c r="O60" i="16"/>
  <c r="L277" i="16"/>
  <c r="O90" i="16"/>
  <c r="L301" i="16"/>
  <c r="L260" i="16"/>
  <c r="O132" i="16"/>
  <c r="O145" i="16"/>
  <c r="L208" i="16"/>
  <c r="O81" i="16"/>
  <c r="L307" i="16"/>
  <c r="L104" i="16"/>
  <c r="L368" i="16"/>
  <c r="O236" i="16"/>
  <c r="O57" i="16"/>
  <c r="O379" i="16"/>
  <c r="L52" i="16"/>
  <c r="O204" i="16"/>
  <c r="O255" i="16"/>
  <c r="O87" i="16"/>
  <c r="O109" i="16"/>
  <c r="O219" i="16"/>
  <c r="O156" i="16"/>
  <c r="O322" i="16"/>
  <c r="O259" i="16"/>
  <c r="L290" i="16"/>
  <c r="L321" i="16"/>
  <c r="L354" i="16"/>
  <c r="L369" i="16"/>
  <c r="L75" i="16"/>
  <c r="L66" i="16"/>
  <c r="O245" i="16"/>
  <c r="O251" i="16"/>
  <c r="O47" i="16"/>
  <c r="O154" i="16"/>
  <c r="O271" i="16"/>
  <c r="O370" i="16"/>
  <c r="O158" i="16"/>
  <c r="L234" i="16"/>
  <c r="O140" i="16"/>
  <c r="O13" i="16"/>
  <c r="O23" i="16"/>
  <c r="L79" i="16"/>
  <c r="O80" i="16"/>
  <c r="L305" i="16"/>
  <c r="O282" i="16"/>
  <c r="O43" i="16"/>
  <c r="O384" i="16"/>
  <c r="O387" i="16"/>
  <c r="O337" i="16"/>
  <c r="O307" i="16"/>
  <c r="O257" i="16"/>
  <c r="L15" i="16"/>
  <c r="O85" i="16"/>
  <c r="O382" i="16"/>
  <c r="O284" i="16"/>
  <c r="O79" i="16"/>
  <c r="L172" i="16"/>
  <c r="L250" i="16"/>
  <c r="L200" i="16"/>
  <c r="L18" i="16"/>
  <c r="L358" i="16"/>
  <c r="O147" i="16"/>
  <c r="O270" i="16"/>
  <c r="L357" i="16"/>
  <c r="L320" i="16"/>
  <c r="O74" i="16"/>
  <c r="L90" i="16"/>
  <c r="L269" i="16"/>
  <c r="O265" i="16"/>
  <c r="O248" i="16"/>
  <c r="L83" i="16"/>
  <c r="L344" i="16"/>
  <c r="L121" i="16"/>
  <c r="O274" i="16"/>
  <c r="L70" i="16"/>
  <c r="O280" i="16"/>
  <c r="L85" i="16"/>
  <c r="L322" i="16"/>
  <c r="O191" i="16"/>
  <c r="O146" i="16"/>
  <c r="O250" i="16"/>
  <c r="L177" i="16"/>
  <c r="O138" i="16"/>
  <c r="O55" i="16"/>
  <c r="O381" i="16"/>
  <c r="L100" i="16"/>
  <c r="L262" i="16"/>
  <c r="L367" i="16"/>
  <c r="L327" i="16"/>
  <c r="O264" i="16"/>
  <c r="L11" i="16"/>
  <c r="L198" i="16"/>
  <c r="L60" i="16"/>
  <c r="O266" i="16"/>
  <c r="L95" i="16"/>
  <c r="O277" i="16"/>
  <c r="O285" i="16"/>
  <c r="O82" i="16"/>
  <c r="O166" i="16"/>
  <c r="O164" i="16"/>
  <c r="O373" i="16"/>
  <c r="O330" i="16"/>
  <c r="L64" i="16"/>
  <c r="L228" i="16"/>
  <c r="L382" i="16"/>
  <c r="L317" i="16"/>
  <c r="L89" i="16"/>
  <c r="L78" i="16"/>
  <c r="L298" i="16"/>
  <c r="O238" i="16"/>
  <c r="L38" i="16"/>
  <c r="O260" i="16"/>
  <c r="O234" i="16"/>
  <c r="O89" i="16"/>
  <c r="O388" i="16"/>
  <c r="O9" i="16"/>
  <c r="L67" i="16"/>
  <c r="O361" i="16"/>
  <c r="O286" i="16"/>
  <c r="L282" i="16"/>
  <c r="O230" i="16"/>
  <c r="L62" i="16"/>
  <c r="L33" i="16"/>
  <c r="L337" i="16"/>
  <c r="L153" i="16"/>
  <c r="O15" i="16"/>
  <c r="O198" i="16"/>
  <c r="O160" i="16"/>
  <c r="O128" i="16"/>
  <c r="O290" i="16"/>
  <c r="O216" i="16"/>
  <c r="L263" i="16"/>
  <c r="L306" i="16"/>
  <c r="L36" i="16"/>
  <c r="L113" i="16"/>
  <c r="L9" i="16"/>
  <c r="O378" i="16"/>
  <c r="O357" i="16"/>
  <c r="L205" i="16"/>
  <c r="O269" i="16"/>
  <c r="O369" i="16"/>
  <c r="O83" i="16"/>
  <c r="L28" i="16"/>
  <c r="O344" i="16"/>
  <c r="O121" i="16"/>
  <c r="O358" i="16"/>
  <c r="L274" i="16"/>
  <c r="L191" i="16"/>
  <c r="O48" i="16"/>
  <c r="L148" i="16"/>
  <c r="O177" i="16"/>
  <c r="L273" i="16"/>
  <c r="O104" i="16"/>
  <c r="L247" i="16"/>
  <c r="O100" i="16"/>
  <c r="O380" i="16"/>
  <c r="O195" i="16"/>
  <c r="L212" i="16"/>
  <c r="O262" i="16"/>
  <c r="O367" i="16"/>
  <c r="L284" i="16"/>
  <c r="L63" i="16"/>
  <c r="O11" i="16"/>
  <c r="L125" i="16"/>
  <c r="L110" i="16"/>
  <c r="L173" i="16"/>
  <c r="L366" i="16"/>
  <c r="O368" i="16"/>
  <c r="O150" i="16"/>
  <c r="O95" i="16"/>
  <c r="O16" i="16"/>
  <c r="O110" i="16"/>
  <c r="O115" i="16"/>
  <c r="O30" i="16"/>
  <c r="O70" i="16"/>
  <c r="O181" i="16"/>
  <c r="L77" i="16"/>
  <c r="L81" i="16"/>
  <c r="L138" i="16"/>
  <c r="L380" i="16"/>
  <c r="L374" i="16"/>
  <c r="L286" i="16"/>
  <c r="L291" i="16"/>
  <c r="O298" i="16"/>
  <c r="L132" i="16"/>
  <c r="L115" i="16"/>
  <c r="L187" i="16"/>
  <c r="O84" i="16"/>
  <c r="L145" i="16"/>
  <c r="L271" i="16"/>
  <c r="O38" i="16"/>
  <c r="O75" i="16"/>
  <c r="O173" i="16"/>
  <c r="L363" i="16"/>
  <c r="L218" i="16"/>
  <c r="O363" i="16"/>
  <c r="O305" i="16"/>
  <c r="L361" i="16"/>
  <c r="L364" i="16"/>
  <c r="L50" i="16"/>
  <c r="O62" i="16"/>
  <c r="O33" i="16"/>
  <c r="L211" i="16"/>
  <c r="O153" i="16"/>
  <c r="L259" i="16"/>
  <c r="O350" i="16"/>
  <c r="O125" i="16"/>
  <c r="O137" i="16"/>
  <c r="O334" i="16"/>
  <c r="O113" i="16"/>
  <c r="O143" i="16"/>
  <c r="L388" i="16"/>
  <c r="L16" i="16"/>
  <c r="L34" i="16"/>
  <c r="L178" i="16"/>
  <c r="L206" i="16"/>
  <c r="O320" i="16"/>
  <c r="O205" i="16"/>
  <c r="L99" i="16"/>
  <c r="O385" i="16"/>
  <c r="O317" i="16"/>
  <c r="O28" i="16"/>
  <c r="O26" i="16"/>
  <c r="O246" i="16"/>
  <c r="L146" i="16"/>
  <c r="L76" i="16"/>
  <c r="L123" i="16"/>
  <c r="O96" i="16"/>
  <c r="O27" i="16"/>
  <c r="O148" i="16"/>
  <c r="L160" i="16"/>
  <c r="L181" i="16"/>
  <c r="O309" i="16"/>
  <c r="L45" i="16"/>
  <c r="L236" i="16"/>
  <c r="O273" i="16"/>
  <c r="O223" i="16"/>
  <c r="L195" i="16"/>
  <c r="O212" i="16"/>
  <c r="L334" i="16"/>
  <c r="O224" i="16"/>
  <c r="O327" i="16"/>
  <c r="O63" i="16"/>
  <c r="O194" i="16"/>
  <c r="L44" i="16"/>
  <c r="O78" i="16"/>
  <c r="L216" i="16"/>
  <c r="O228" i="16"/>
  <c r="L204" i="16"/>
  <c r="N382" i="16"/>
  <c r="M382" i="16"/>
  <c r="M388" i="16"/>
  <c r="N388" i="16"/>
  <c r="N380" i="16"/>
  <c r="M380" i="16"/>
  <c r="M381" i="16"/>
  <c r="N381" i="16"/>
  <c r="M384" i="16"/>
  <c r="N384" i="16"/>
  <c r="N373" i="16"/>
  <c r="M373" i="16"/>
  <c r="N369" i="16"/>
  <c r="M369" i="16"/>
  <c r="N370" i="16"/>
  <c r="M370" i="16"/>
  <c r="M374" i="16"/>
  <c r="N374" i="16"/>
  <c r="N363" i="16"/>
  <c r="M363" i="16"/>
  <c r="M368" i="16"/>
  <c r="N368" i="16"/>
  <c r="N361" i="16"/>
  <c r="M361" i="16"/>
  <c r="N365" i="16"/>
  <c r="M365" i="16"/>
  <c r="M367" i="16"/>
  <c r="N367" i="16"/>
  <c r="N366" i="16"/>
  <c r="M366" i="16"/>
  <c r="N364" i="16"/>
  <c r="M364" i="16"/>
  <c r="M358" i="16"/>
  <c r="N358" i="16"/>
  <c r="N354" i="16"/>
  <c r="M354" i="16"/>
  <c r="N357" i="16"/>
  <c r="M357" i="16"/>
  <c r="N350" i="16"/>
  <c r="M350" i="16"/>
  <c r="M344" i="16"/>
  <c r="N344" i="16"/>
  <c r="M330" i="16"/>
  <c r="N330" i="16"/>
  <c r="M334" i="16"/>
  <c r="N334" i="16"/>
  <c r="N337" i="16"/>
  <c r="M337" i="16"/>
  <c r="M321" i="16"/>
  <c r="N321" i="16"/>
  <c r="N320" i="16"/>
  <c r="M320" i="16"/>
  <c r="M322" i="16"/>
  <c r="N322" i="16"/>
  <c r="M327" i="16"/>
  <c r="N327" i="16"/>
  <c r="M317" i="16"/>
  <c r="N317" i="16"/>
  <c r="M309" i="16"/>
  <c r="N309" i="16"/>
  <c r="N306" i="16"/>
  <c r="M306" i="16"/>
  <c r="M307" i="16"/>
  <c r="N307" i="16"/>
  <c r="N305" i="16"/>
  <c r="M305" i="16"/>
  <c r="M301" i="16"/>
  <c r="N301" i="16"/>
  <c r="M297" i="16"/>
  <c r="N297" i="16"/>
  <c r="N291" i="16"/>
  <c r="M291" i="16"/>
  <c r="N298" i="16"/>
  <c r="M298" i="16"/>
  <c r="M290" i="16"/>
  <c r="N290" i="16"/>
  <c r="M284" i="16"/>
  <c r="N284" i="16"/>
  <c r="M285" i="16"/>
  <c r="N285" i="16"/>
  <c r="N286" i="16"/>
  <c r="M286" i="16"/>
  <c r="N282" i="16"/>
  <c r="M282" i="16"/>
  <c r="N274" i="16"/>
  <c r="M274" i="16"/>
  <c r="M269" i="16"/>
  <c r="N269" i="16"/>
  <c r="M273" i="16"/>
  <c r="N273" i="16"/>
  <c r="M270" i="16"/>
  <c r="N270" i="16"/>
  <c r="N271" i="16"/>
  <c r="M271" i="16"/>
  <c r="N277" i="16"/>
  <c r="M277" i="16"/>
  <c r="M262" i="16"/>
  <c r="N262" i="16"/>
  <c r="N260" i="16"/>
  <c r="M260" i="16"/>
  <c r="N259" i="16"/>
  <c r="M259" i="16"/>
  <c r="N263" i="16"/>
  <c r="M263" i="16"/>
  <c r="M264" i="16"/>
  <c r="N264" i="16"/>
  <c r="M250" i="16"/>
  <c r="N250" i="16"/>
  <c r="N255" i="16"/>
  <c r="M255" i="16"/>
  <c r="N248" i="16"/>
  <c r="M248" i="16"/>
  <c r="M245" i="16"/>
  <c r="N245" i="16"/>
  <c r="N246" i="16"/>
  <c r="M246" i="16"/>
  <c r="M247" i="16"/>
  <c r="N247" i="16"/>
  <c r="N236" i="16"/>
  <c r="M236" i="16"/>
  <c r="M234" i="16"/>
  <c r="N234" i="16"/>
  <c r="M228" i="16"/>
  <c r="N228" i="16"/>
  <c r="N211" i="16"/>
  <c r="M211" i="16"/>
  <c r="M212" i="16"/>
  <c r="N212" i="16"/>
  <c r="N218" i="16"/>
  <c r="M218" i="16"/>
  <c r="N216" i="16"/>
  <c r="M216" i="16"/>
  <c r="M206" i="16"/>
  <c r="N206" i="16"/>
  <c r="M204" i="16"/>
  <c r="N204" i="16"/>
  <c r="N208" i="16"/>
  <c r="M208" i="16"/>
  <c r="N205" i="16"/>
  <c r="M205" i="16"/>
  <c r="N198" i="16"/>
  <c r="M198" i="16"/>
  <c r="M195" i="16"/>
  <c r="N195" i="16"/>
  <c r="N194" i="16"/>
  <c r="M194" i="16"/>
  <c r="M191" i="16"/>
  <c r="N191" i="16"/>
  <c r="N188" i="16"/>
  <c r="M188" i="16"/>
  <c r="M187" i="16"/>
  <c r="N187" i="16"/>
  <c r="N178" i="16"/>
  <c r="M178" i="16"/>
  <c r="N177" i="16"/>
  <c r="M177" i="16"/>
  <c r="N173" i="16"/>
  <c r="M173" i="16"/>
  <c r="M172" i="16"/>
  <c r="N172" i="16"/>
  <c r="N160" i="16"/>
  <c r="M160" i="16"/>
  <c r="N158" i="16"/>
  <c r="M158" i="16"/>
  <c r="M153" i="16"/>
  <c r="N153" i="16"/>
  <c r="M149" i="16"/>
  <c r="N149" i="16"/>
  <c r="M148" i="16"/>
  <c r="N148" i="16"/>
  <c r="M147" i="16"/>
  <c r="N147" i="16"/>
  <c r="N146" i="16"/>
  <c r="M146" i="16"/>
  <c r="M145" i="16"/>
  <c r="N145" i="16"/>
  <c r="M143" i="16"/>
  <c r="N143" i="16"/>
  <c r="M140" i="16"/>
  <c r="N140" i="16"/>
  <c r="M138" i="16"/>
  <c r="N138" i="16"/>
  <c r="M132" i="16"/>
  <c r="N132" i="16"/>
  <c r="M128" i="16"/>
  <c r="N128" i="16"/>
  <c r="N125" i="16"/>
  <c r="M125" i="16"/>
  <c r="M123" i="16"/>
  <c r="N123" i="16"/>
  <c r="N121" i="16"/>
  <c r="M121" i="16"/>
  <c r="N115" i="16"/>
  <c r="M115" i="16"/>
  <c r="M113" i="16"/>
  <c r="N113" i="16"/>
  <c r="M110" i="16"/>
  <c r="N110" i="16"/>
  <c r="N109" i="16"/>
  <c r="M109" i="16"/>
  <c r="N104" i="16"/>
  <c r="M104" i="16"/>
  <c r="M100" i="16"/>
  <c r="N100" i="16"/>
  <c r="N99" i="16"/>
  <c r="M99" i="16"/>
  <c r="N95" i="16"/>
  <c r="M95" i="16"/>
  <c r="N90" i="16"/>
  <c r="M90" i="16"/>
  <c r="N89" i="16"/>
  <c r="M89" i="16"/>
  <c r="M85" i="16"/>
  <c r="N85" i="16"/>
  <c r="M83" i="16"/>
  <c r="N83" i="16"/>
  <c r="N81" i="16"/>
  <c r="M81" i="16"/>
  <c r="N80" i="16"/>
  <c r="M80" i="16"/>
  <c r="N79" i="16"/>
  <c r="M79" i="16"/>
  <c r="M161" i="16"/>
  <c r="N161" i="16"/>
  <c r="N181" i="16"/>
  <c r="M181" i="16"/>
  <c r="N200" i="16"/>
  <c r="M200" i="16"/>
  <c r="M78" i="16"/>
  <c r="M63" i="16"/>
  <c r="M50" i="16"/>
  <c r="M36" i="16"/>
  <c r="N78" i="16"/>
  <c r="N76" i="16"/>
  <c r="M74" i="16"/>
  <c r="M68" i="16"/>
  <c r="M66" i="16"/>
  <c r="N63" i="16"/>
  <c r="M61" i="16"/>
  <c r="N55" i="16"/>
  <c r="N50" i="16"/>
  <c r="M45" i="16"/>
  <c r="N36" i="16"/>
  <c r="N77" i="16"/>
  <c r="M75" i="16"/>
  <c r="M70" i="16"/>
  <c r="N67" i="16"/>
  <c r="M64" i="16"/>
  <c r="N62" i="16"/>
  <c r="M60" i="16"/>
  <c r="M52" i="16"/>
  <c r="N47" i="16"/>
  <c r="M44" i="16"/>
  <c r="M38" i="16"/>
  <c r="M34" i="16"/>
  <c r="M28" i="16"/>
  <c r="M76" i="16"/>
  <c r="N68" i="16"/>
  <c r="N61" i="16"/>
  <c r="N45" i="16"/>
  <c r="N33" i="16"/>
  <c r="M77" i="16"/>
  <c r="N75" i="16"/>
  <c r="N70" i="16"/>
  <c r="M67" i="16"/>
  <c r="N64" i="16"/>
  <c r="M62" i="16"/>
  <c r="N60" i="16"/>
  <c r="N52" i="16"/>
  <c r="M47" i="16"/>
  <c r="N44" i="16"/>
  <c r="N38" i="16"/>
  <c r="N34" i="16"/>
  <c r="N28" i="16"/>
  <c r="N74" i="16"/>
  <c r="N66" i="16"/>
  <c r="M55" i="16"/>
  <c r="M43" i="16"/>
  <c r="N43" i="16"/>
  <c r="M33" i="16"/>
  <c r="M18" i="16"/>
  <c r="M11" i="16"/>
  <c r="N15" i="16"/>
  <c r="M9" i="16"/>
  <c r="N9" i="16"/>
  <c r="N18" i="16"/>
  <c r="N11" i="16"/>
  <c r="N16" i="16"/>
  <c r="M15" i="16"/>
  <c r="M16" i="16"/>
  <c r="N13" i="16"/>
  <c r="M13" i="16"/>
  <c r="CB19" i="16" l="1"/>
  <c r="BX19" i="16"/>
  <c r="CB26" i="16"/>
  <c r="BX26" i="16"/>
  <c r="BT26" i="16"/>
  <c r="BP26" i="16"/>
  <c r="CA14" i="16"/>
  <c r="BW14" i="16"/>
  <c r="BS14" i="16"/>
  <c r="CA10" i="16"/>
  <c r="BW10" i="16"/>
  <c r="BS10" i="16"/>
  <c r="CW18" i="16"/>
  <c r="CS18" i="16"/>
  <c r="CB15" i="16"/>
  <c r="BX15" i="16"/>
  <c r="BT15" i="16"/>
  <c r="CB11" i="16"/>
  <c r="BX11" i="16"/>
  <c r="BT11" i="16"/>
  <c r="BP11" i="16"/>
  <c r="BW26" i="16"/>
  <c r="BS26" i="16"/>
  <c r="CB22" i="16"/>
  <c r="BX22" i="16"/>
  <c r="BT22" i="16"/>
  <c r="BP22" i="16"/>
  <c r="CA22" i="16"/>
  <c r="CB18" i="16"/>
  <c r="BX18" i="16"/>
  <c r="BT18" i="16"/>
  <c r="BP18" i="16"/>
  <c r="CB23" i="16"/>
  <c r="BT23" i="16"/>
  <c r="CA18" i="16"/>
  <c r="BW18" i="16"/>
  <c r="CB14" i="16"/>
  <c r="BX14" i="16"/>
  <c r="BT14" i="16"/>
  <c r="BP14" i="16"/>
  <c r="CB10" i="16"/>
  <c r="BX10" i="16"/>
  <c r="BT10" i="16"/>
  <c r="BP10" i="16"/>
  <c r="CW22" i="16"/>
  <c r="CW14" i="16"/>
  <c r="CA9" i="16"/>
  <c r="BW9" i="16"/>
  <c r="BS9" i="16"/>
  <c r="BO9" i="16"/>
  <c r="BO21" i="16"/>
  <c r="CA17" i="16"/>
  <c r="BW17" i="16"/>
  <c r="BS17" i="16"/>
  <c r="BJ17" i="16"/>
  <c r="CB13" i="16"/>
  <c r="BX13" i="16"/>
  <c r="BT13" i="16"/>
  <c r="BP13" i="16"/>
  <c r="CW25" i="16"/>
  <c r="CS25" i="16"/>
  <c r="CO25" i="16"/>
  <c r="CK25" i="16"/>
  <c r="CF25" i="16"/>
  <c r="CW13" i="16"/>
  <c r="CS13" i="16"/>
  <c r="CO13" i="16"/>
  <c r="CK13" i="16"/>
  <c r="CF13" i="16"/>
  <c r="CA28" i="16"/>
  <c r="BW28" i="16"/>
  <c r="BS28" i="16"/>
  <c r="BO28" i="16"/>
  <c r="CB24" i="16"/>
  <c r="BX24" i="16"/>
  <c r="BT24" i="16"/>
  <c r="BP24" i="16"/>
  <c r="BJ24" i="16"/>
  <c r="CC20" i="16"/>
  <c r="BY20" i="16"/>
  <c r="BZ16" i="16"/>
  <c r="BV16" i="16"/>
  <c r="BR16" i="16"/>
  <c r="BN16" i="16"/>
  <c r="BZ12" i="16"/>
  <c r="BV12" i="16"/>
  <c r="BR12" i="16"/>
  <c r="BN12" i="16"/>
  <c r="CB25" i="16"/>
  <c r="BX25" i="16"/>
  <c r="BT25" i="16"/>
  <c r="BP25" i="16"/>
  <c r="BZ17" i="16"/>
  <c r="BV17" i="16"/>
  <c r="BO17" i="16"/>
  <c r="CA13" i="16"/>
  <c r="BW13" i="16"/>
  <c r="BS13" i="16"/>
  <c r="BO13" i="16"/>
  <c r="BJ13" i="16"/>
  <c r="CR25" i="16"/>
  <c r="CW21" i="16"/>
  <c r="CS21" i="16"/>
  <c r="CO21" i="16"/>
  <c r="CK21" i="16"/>
  <c r="CG21" i="16"/>
  <c r="CG17" i="16"/>
  <c r="CV13" i="16"/>
  <c r="CR13" i="16"/>
  <c r="CN13" i="16"/>
  <c r="BZ28" i="16"/>
  <c r="BV28" i="16"/>
  <c r="BR28" i="16"/>
  <c r="BN28" i="16"/>
  <c r="CA24" i="16"/>
  <c r="BW24" i="16"/>
  <c r="BS24" i="16"/>
  <c r="BO24" i="16"/>
  <c r="CB20" i="16"/>
  <c r="BX20" i="16"/>
  <c r="BT20" i="16"/>
  <c r="BP20" i="16"/>
  <c r="BJ20" i="16"/>
  <c r="CC16" i="16"/>
  <c r="BY16" i="16"/>
  <c r="BU16" i="16"/>
  <c r="CC12" i="16"/>
  <c r="BY12" i="16"/>
  <c r="CW10" i="16"/>
  <c r="CS10" i="16"/>
  <c r="CO10" i="16"/>
  <c r="CK10" i="16"/>
  <c r="CA25" i="16"/>
  <c r="BW25" i="16"/>
  <c r="BS25" i="16"/>
  <c r="BJ25" i="16"/>
  <c r="CB21" i="16"/>
  <c r="BX21" i="16"/>
  <c r="BT21" i="16"/>
  <c r="BP21" i="16"/>
  <c r="BZ13" i="16"/>
  <c r="BV13" i="16"/>
  <c r="BR13" i="16"/>
  <c r="CW9" i="16"/>
  <c r="CS9" i="16"/>
  <c r="CO9" i="16"/>
  <c r="CK9" i="16"/>
  <c r="CV21" i="16"/>
  <c r="CF21" i="16"/>
  <c r="CW17" i="16"/>
  <c r="CS17" i="16"/>
  <c r="CO17" i="16"/>
  <c r="CK17" i="16"/>
  <c r="CF17" i="16"/>
  <c r="BZ24" i="16"/>
  <c r="BV24" i="16"/>
  <c r="BR24" i="16"/>
  <c r="BN24" i="16"/>
  <c r="CA20" i="16"/>
  <c r="BW20" i="16"/>
  <c r="BS20" i="16"/>
  <c r="BO20" i="16"/>
  <c r="CB16" i="16"/>
  <c r="BX16" i="16"/>
  <c r="BT16" i="16"/>
  <c r="BP16" i="16"/>
  <c r="BJ16" i="16"/>
  <c r="CB12" i="16"/>
  <c r="BX12" i="16"/>
  <c r="BT12" i="16"/>
  <c r="BP12" i="16"/>
  <c r="CK18" i="16"/>
  <c r="CS14" i="16"/>
  <c r="CO14" i="16"/>
  <c r="CB9" i="16"/>
  <c r="BX9" i="16"/>
  <c r="BT9" i="16"/>
  <c r="BP9" i="16"/>
  <c r="BV25" i="16"/>
  <c r="BO25" i="16"/>
  <c r="CA21" i="16"/>
  <c r="BW21" i="16"/>
  <c r="BS21" i="16"/>
  <c r="BJ21" i="16"/>
  <c r="CB17" i="16"/>
  <c r="BX17" i="16"/>
  <c r="BT17" i="16"/>
  <c r="BP17" i="16"/>
  <c r="CV9" i="16"/>
  <c r="CR9" i="16"/>
  <c r="CG25" i="16"/>
  <c r="CV17" i="16"/>
  <c r="CR17" i="16"/>
  <c r="CJ17" i="16"/>
  <c r="CG13" i="16"/>
  <c r="CB28" i="16"/>
  <c r="BX28" i="16"/>
  <c r="BT28" i="16"/>
  <c r="BP28" i="16"/>
  <c r="BJ28" i="16"/>
  <c r="CC24" i="16"/>
  <c r="BZ20" i="16"/>
  <c r="BV20" i="16"/>
  <c r="BR20" i="16"/>
  <c r="BN20" i="16"/>
  <c r="CA16" i="16"/>
  <c r="BW16" i="16"/>
  <c r="BS16" i="16"/>
  <c r="BO16" i="16"/>
  <c r="CA12" i="16"/>
  <c r="BW12" i="16"/>
  <c r="BS12" i="16"/>
  <c r="BO12" i="16"/>
  <c r="CR28" i="16"/>
  <c r="CJ28" i="16"/>
  <c r="CV24" i="16"/>
  <c r="CN24" i="16"/>
  <c r="CF24" i="16"/>
  <c r="CO20" i="16"/>
  <c r="CJ20" i="16"/>
  <c r="CS16" i="16"/>
  <c r="CN16" i="16"/>
  <c r="CW12" i="16"/>
  <c r="CR12" i="16"/>
  <c r="CN12" i="16"/>
  <c r="CJ12" i="16"/>
  <c r="CW28" i="16"/>
  <c r="CO28" i="16"/>
  <c r="CG28" i="16"/>
  <c r="CS24" i="16"/>
  <c r="CK24" i="16"/>
  <c r="CS20" i="16"/>
  <c r="CN20" i="16"/>
  <c r="CW16" i="16"/>
  <c r="CR16" i="16"/>
  <c r="CG16" i="16"/>
  <c r="CV12" i="16"/>
  <c r="BU12" i="16"/>
  <c r="CV28" i="16"/>
  <c r="CN28" i="16"/>
  <c r="CF28" i="16"/>
  <c r="CR24" i="16"/>
  <c r="CJ24" i="16"/>
  <c r="CW20" i="16"/>
  <c r="CR20" i="16"/>
  <c r="CG20" i="16"/>
  <c r="CV16" i="16"/>
  <c r="CK16" i="16"/>
  <c r="CF16" i="16"/>
  <c r="BQ12" i="16"/>
  <c r="CS28" i="16"/>
  <c r="CK28" i="16"/>
  <c r="CW24" i="16"/>
  <c r="CO24" i="16"/>
  <c r="CG24" i="16"/>
  <c r="CV20" i="16"/>
  <c r="CK20" i="16"/>
  <c r="CF20" i="16"/>
  <c r="CO16" i="16"/>
  <c r="CJ16" i="16"/>
  <c r="CS12" i="16"/>
  <c r="CO12" i="16"/>
  <c r="CK12" i="16"/>
  <c r="CT12" i="16"/>
  <c r="BK27" i="16"/>
  <c r="BK18" i="16"/>
  <c r="BK16" i="16"/>
  <c r="BK24" i="16"/>
  <c r="CM19" i="16"/>
  <c r="CM10" i="16"/>
  <c r="CM22" i="16"/>
  <c r="CM24" i="16"/>
  <c r="CX26" i="16"/>
  <c r="CX15" i="16"/>
  <c r="CX18" i="16"/>
  <c r="CX17" i="16"/>
  <c r="CX24" i="16"/>
  <c r="CC9" i="16"/>
  <c r="CY23" i="16"/>
  <c r="CY18" i="16"/>
  <c r="CY22" i="16"/>
  <c r="CY24" i="16"/>
  <c r="CY14" i="16"/>
  <c r="CI23" i="16"/>
  <c r="CI14" i="16"/>
  <c r="CI24" i="16"/>
  <c r="CI21" i="16"/>
  <c r="CL19" i="16"/>
  <c r="CL21" i="16"/>
  <c r="CL18" i="16"/>
  <c r="CL13" i="16"/>
  <c r="CP12" i="16"/>
  <c r="BM19" i="16"/>
  <c r="BM22" i="16"/>
  <c r="BM28" i="16"/>
  <c r="BM20" i="16"/>
  <c r="CU27" i="16"/>
  <c r="CU11" i="16"/>
  <c r="CU17" i="16"/>
  <c r="CU28" i="16"/>
  <c r="CU12" i="16"/>
  <c r="CT27" i="16"/>
  <c r="CT11" i="16"/>
  <c r="CT10" i="16"/>
  <c r="CT25" i="16"/>
  <c r="CP26" i="16"/>
  <c r="CP15" i="16"/>
  <c r="CP21" i="16"/>
  <c r="CP14" i="16"/>
  <c r="CP24" i="16"/>
  <c r="CX20" i="16"/>
  <c r="BL18" i="16"/>
  <c r="BL14" i="16"/>
  <c r="BL17" i="16"/>
  <c r="BL13" i="16"/>
  <c r="CQ26" i="16"/>
  <c r="CQ15" i="16"/>
  <c r="CQ9" i="16"/>
  <c r="CQ25" i="16"/>
  <c r="CH23" i="16"/>
  <c r="CH22" i="16"/>
  <c r="CH18" i="16"/>
  <c r="CH28" i="16"/>
  <c r="CT20" i="16"/>
  <c r="BV9" i="16"/>
  <c r="BU27" i="16"/>
  <c r="BU10" i="16"/>
  <c r="BU24" i="16"/>
  <c r="CN15" i="16"/>
  <c r="CJ9" i="16"/>
  <c r="CF23" i="16"/>
  <c r="BQ13" i="16"/>
  <c r="BZ18" i="16"/>
  <c r="BZ19" i="16"/>
  <c r="BZ22" i="16"/>
  <c r="CG27" i="16"/>
  <c r="CG26" i="16"/>
  <c r="CA23" i="16"/>
  <c r="BY22" i="16"/>
  <c r="BY14" i="16"/>
  <c r="BQ28" i="16"/>
  <c r="CJ21" i="16"/>
  <c r="CR19" i="16"/>
  <c r="CR26" i="16"/>
  <c r="BN22" i="16"/>
  <c r="BN23" i="16"/>
  <c r="BQ17" i="16"/>
  <c r="BQ9" i="16"/>
  <c r="CG18" i="16"/>
  <c r="CC27" i="16"/>
  <c r="CC10" i="16"/>
  <c r="CV27" i="16"/>
  <c r="CV11" i="16"/>
  <c r="BR18" i="16"/>
  <c r="BR19" i="16"/>
  <c r="BR22" i="16"/>
  <c r="CC21" i="16"/>
  <c r="BJ27" i="16"/>
  <c r="BJ19" i="16"/>
  <c r="CG14" i="16"/>
  <c r="CS26" i="16"/>
  <c r="BX27" i="16"/>
  <c r="BQ27" i="16"/>
  <c r="BQ10" i="16"/>
  <c r="CJ27" i="16"/>
  <c r="CJ11" i="16"/>
  <c r="BR21" i="16"/>
  <c r="BV23" i="16"/>
  <c r="BV26" i="16"/>
  <c r="BN25" i="16"/>
  <c r="CC25" i="16"/>
  <c r="CR14" i="16"/>
  <c r="CO26" i="16"/>
  <c r="CO15" i="16"/>
  <c r="CK11" i="16"/>
  <c r="CS15" i="16"/>
  <c r="CW19" i="16"/>
  <c r="CK27" i="16"/>
  <c r="BP23" i="16"/>
  <c r="BS22" i="16"/>
  <c r="CA11" i="16"/>
  <c r="BO23" i="16"/>
  <c r="BS19" i="16"/>
  <c r="CP16" i="16"/>
  <c r="BK23" i="16"/>
  <c r="BK15" i="16"/>
  <c r="BK13" i="16"/>
  <c r="BK21" i="16"/>
  <c r="CM26" i="16"/>
  <c r="CM15" i="16"/>
  <c r="CM9" i="16"/>
  <c r="CM25" i="16"/>
  <c r="CM20" i="16"/>
  <c r="CX11" i="16"/>
  <c r="CX21" i="16"/>
  <c r="CX25" i="16"/>
  <c r="CX12" i="16"/>
  <c r="CV10" i="16"/>
  <c r="CY19" i="16"/>
  <c r="CY10" i="16"/>
  <c r="CY25" i="16"/>
  <c r="CY20" i="16"/>
  <c r="CY21" i="16"/>
  <c r="CI19" i="16"/>
  <c r="CI25" i="16"/>
  <c r="CI20" i="16"/>
  <c r="CI17" i="16"/>
  <c r="CL10" i="16"/>
  <c r="CL14" i="16"/>
  <c r="CL28" i="16"/>
  <c r="CL20" i="16"/>
  <c r="BM26" i="16"/>
  <c r="BM27" i="16"/>
  <c r="BM17" i="16"/>
  <c r="BM25" i="16"/>
  <c r="CU23" i="16"/>
  <c r="CU18" i="16"/>
  <c r="CU14" i="16"/>
  <c r="CU22" i="16"/>
  <c r="CT22" i="16"/>
  <c r="CT9" i="16"/>
  <c r="CT13" i="16"/>
  <c r="CP27" i="16"/>
  <c r="CP11" i="16"/>
  <c r="CP10" i="16"/>
  <c r="CP25" i="16"/>
  <c r="CJ25" i="16"/>
  <c r="BL27" i="16"/>
  <c r="BL15" i="16"/>
  <c r="BL16" i="16"/>
  <c r="BL24" i="16"/>
  <c r="CQ27" i="16"/>
  <c r="CQ11" i="16"/>
  <c r="CQ17" i="16"/>
  <c r="CQ13" i="16"/>
  <c r="CQ16" i="16"/>
  <c r="CH19" i="16"/>
  <c r="CH26" i="16"/>
  <c r="CH14" i="16"/>
  <c r="CH24" i="16"/>
  <c r="BU15" i="16"/>
  <c r="BU18" i="16"/>
  <c r="BU19" i="16"/>
  <c r="CN27" i="16"/>
  <c r="CN11" i="16"/>
  <c r="CN9" i="16"/>
  <c r="CF19" i="16"/>
  <c r="BU13" i="16"/>
  <c r="BZ23" i="16"/>
  <c r="BZ26" i="16"/>
  <c r="CJ10" i="16"/>
  <c r="CG23" i="16"/>
  <c r="CG22" i="16"/>
  <c r="BT27" i="16"/>
  <c r="BY27" i="16"/>
  <c r="BY10" i="16"/>
  <c r="BU28" i="16"/>
  <c r="CN21" i="16"/>
  <c r="CR15" i="16"/>
  <c r="BN19" i="16"/>
  <c r="BN18" i="16"/>
  <c r="BN11" i="16"/>
  <c r="BU17" i="16"/>
  <c r="BU9" i="16"/>
  <c r="CC15" i="16"/>
  <c r="CC18" i="16"/>
  <c r="CC19" i="16"/>
  <c r="CV23" i="16"/>
  <c r="CV22" i="16"/>
  <c r="BR23" i="16"/>
  <c r="BR26" i="16"/>
  <c r="BN21" i="16"/>
  <c r="BN9" i="16"/>
  <c r="BJ18" i="16"/>
  <c r="BJ26" i="16"/>
  <c r="CV14" i="16"/>
  <c r="BO15" i="16"/>
  <c r="BQ15" i="16"/>
  <c r="BQ18" i="16"/>
  <c r="BQ19" i="16"/>
  <c r="CJ23" i="16"/>
  <c r="CJ22" i="16"/>
  <c r="BZ21" i="16"/>
  <c r="BV14" i="16"/>
  <c r="BV15" i="16"/>
  <c r="BQ25" i="16"/>
  <c r="CK26" i="16"/>
  <c r="CO27" i="16"/>
  <c r="CO11" i="16"/>
  <c r="CS11" i="16"/>
  <c r="CW15" i="16"/>
  <c r="CK23" i="16"/>
  <c r="CS27" i="16"/>
  <c r="BS27" i="16"/>
  <c r="BO11" i="16"/>
  <c r="BS15" i="16"/>
  <c r="BO27" i="16"/>
  <c r="BW19" i="16"/>
  <c r="BO22" i="16"/>
  <c r="CQ12" i="16"/>
  <c r="BK14" i="16"/>
  <c r="BK26" i="16"/>
  <c r="BK20" i="16"/>
  <c r="BK28" i="16"/>
  <c r="CM27" i="16"/>
  <c r="CM11" i="16"/>
  <c r="CM17" i="16"/>
  <c r="CM13" i="16"/>
  <c r="CX23" i="16"/>
  <c r="CX22" i="16"/>
  <c r="CX10" i="16"/>
  <c r="CX13" i="16"/>
  <c r="CT16" i="16"/>
  <c r="CY26" i="16"/>
  <c r="CY15" i="16"/>
  <c r="CY9" i="16"/>
  <c r="CY13" i="16"/>
  <c r="CY16" i="16"/>
  <c r="CI26" i="16"/>
  <c r="CI15" i="16"/>
  <c r="CI13" i="16"/>
  <c r="CI16" i="16"/>
  <c r="CL27" i="16"/>
  <c r="CL11" i="16"/>
  <c r="CL9" i="16"/>
  <c r="CL26" i="16"/>
  <c r="CL24" i="16"/>
  <c r="BR25" i="16"/>
  <c r="BM14" i="16"/>
  <c r="BM18" i="16"/>
  <c r="BM24" i="16"/>
  <c r="BM16" i="16"/>
  <c r="CU19" i="16"/>
  <c r="CU10" i="16"/>
  <c r="CU25" i="16"/>
  <c r="CU20" i="16"/>
  <c r="CU21" i="16"/>
  <c r="CT19" i="16"/>
  <c r="CT14" i="16"/>
  <c r="CT17" i="16"/>
  <c r="CT28" i="16"/>
  <c r="CP23" i="16"/>
  <c r="CP22" i="16"/>
  <c r="CP9" i="16"/>
  <c r="CP13" i="16"/>
  <c r="CM12" i="16"/>
  <c r="CR18" i="16"/>
  <c r="BL23" i="16"/>
  <c r="BL26" i="16"/>
  <c r="BL28" i="16"/>
  <c r="BL21" i="16"/>
  <c r="CQ23" i="16"/>
  <c r="CQ18" i="16"/>
  <c r="CQ22" i="16"/>
  <c r="CQ28" i="16"/>
  <c r="CQ21" i="16"/>
  <c r="CH15" i="16"/>
  <c r="CH21" i="16"/>
  <c r="CH25" i="16"/>
  <c r="CH16" i="16"/>
  <c r="BQ21" i="16"/>
  <c r="BU11" i="16"/>
  <c r="BU23" i="16"/>
  <c r="BU26" i="16"/>
  <c r="CN23" i="16"/>
  <c r="CN22" i="16"/>
  <c r="CF22" i="16"/>
  <c r="CF15" i="16"/>
  <c r="CC13" i="16"/>
  <c r="BZ14" i="16"/>
  <c r="BZ15" i="16"/>
  <c r="CN10" i="16"/>
  <c r="CG19" i="16"/>
  <c r="CF18" i="16"/>
  <c r="BY15" i="16"/>
  <c r="BY18" i="16"/>
  <c r="BY19" i="16"/>
  <c r="BY28" i="16"/>
  <c r="CR27" i="16"/>
  <c r="CR11" i="16"/>
  <c r="BN15" i="16"/>
  <c r="BN10" i="16"/>
  <c r="BN14" i="16"/>
  <c r="BY17" i="16"/>
  <c r="BY9" i="16"/>
  <c r="CC11" i="16"/>
  <c r="CC23" i="16"/>
  <c r="CC26" i="16"/>
  <c r="CV19" i="16"/>
  <c r="CV26" i="16"/>
  <c r="BR14" i="16"/>
  <c r="BR15" i="16"/>
  <c r="BU21" i="16"/>
  <c r="BR9" i="16"/>
  <c r="BJ23" i="16"/>
  <c r="BJ15" i="16"/>
  <c r="CN18" i="16"/>
  <c r="BW23" i="16"/>
  <c r="BQ11" i="16"/>
  <c r="BQ23" i="16"/>
  <c r="BQ26" i="16"/>
  <c r="CJ19" i="16"/>
  <c r="CJ26" i="16"/>
  <c r="BV27" i="16"/>
  <c r="BV10" i="16"/>
  <c r="BV11" i="16"/>
  <c r="BU25" i="16"/>
  <c r="CJ14" i="16"/>
  <c r="CJ18" i="16"/>
  <c r="CO23" i="16"/>
  <c r="CO22" i="16"/>
  <c r="CW11" i="16"/>
  <c r="CK19" i="16"/>
  <c r="CS23" i="16"/>
  <c r="CW27" i="16"/>
  <c r="BW27" i="16"/>
  <c r="BS11" i="16"/>
  <c r="BW15" i="16"/>
  <c r="BP27" i="16"/>
  <c r="CA19" i="16"/>
  <c r="BO26" i="16"/>
  <c r="CH20" i="16"/>
  <c r="BK19" i="16"/>
  <c r="BK22" i="16"/>
  <c r="BK25" i="16"/>
  <c r="BK17" i="16"/>
  <c r="CM23" i="16"/>
  <c r="CM18" i="16"/>
  <c r="CM14" i="16"/>
  <c r="CM28" i="16"/>
  <c r="CM21" i="16"/>
  <c r="CX19" i="16"/>
  <c r="CX14" i="16"/>
  <c r="CX9" i="16"/>
  <c r="CX28" i="16"/>
  <c r="CP20" i="16"/>
  <c r="CY27" i="16"/>
  <c r="CY11" i="16"/>
  <c r="CY17" i="16"/>
  <c r="CY12" i="16"/>
  <c r="CI27" i="16"/>
  <c r="CI18" i="16"/>
  <c r="CI28" i="16"/>
  <c r="CI22" i="16"/>
  <c r="CL23" i="16"/>
  <c r="CL22" i="16"/>
  <c r="CL17" i="16"/>
  <c r="CL25" i="16"/>
  <c r="CL12" i="16"/>
  <c r="BM23" i="16"/>
  <c r="BM15" i="16"/>
  <c r="BM21" i="16"/>
  <c r="BM13" i="16"/>
  <c r="CU26" i="16"/>
  <c r="CU15" i="16"/>
  <c r="CU9" i="16"/>
  <c r="CU13" i="16"/>
  <c r="CU16" i="16"/>
  <c r="CT26" i="16"/>
  <c r="CT15" i="16"/>
  <c r="CT21" i="16"/>
  <c r="CT18" i="16"/>
  <c r="CT24" i="16"/>
  <c r="CP18" i="16"/>
  <c r="CP17" i="16"/>
  <c r="CP28" i="16"/>
  <c r="CL16" i="16"/>
  <c r="BL19" i="16"/>
  <c r="BL22" i="16"/>
  <c r="BL25" i="16"/>
  <c r="BL20" i="16"/>
  <c r="CQ19" i="16"/>
  <c r="CQ10" i="16"/>
  <c r="CQ14" i="16"/>
  <c r="CQ24" i="16"/>
  <c r="CH27" i="16"/>
  <c r="CH17" i="16"/>
  <c r="CH13" i="16"/>
  <c r="CX16" i="16"/>
  <c r="BU14" i="16"/>
  <c r="CF27" i="16"/>
  <c r="BZ11" i="16"/>
  <c r="BY11" i="16"/>
  <c r="CR23" i="16"/>
  <c r="BN17" i="16"/>
  <c r="CC14" i="16"/>
  <c r="BR10" i="16"/>
  <c r="BJ14" i="16"/>
  <c r="BQ22" i="16"/>
  <c r="BY25" i="16"/>
  <c r="CO19" i="16"/>
  <c r="CW23" i="16"/>
  <c r="CA15" i="16"/>
  <c r="BQ24" i="16"/>
  <c r="CF26" i="16"/>
  <c r="CR10" i="16"/>
  <c r="BY23" i="16"/>
  <c r="CR22" i="16"/>
  <c r="CC17" i="16"/>
  <c r="CN25" i="16"/>
  <c r="BR11" i="16"/>
  <c r="BJ22" i="16"/>
  <c r="BQ14" i="16"/>
  <c r="BV18" i="16"/>
  <c r="CK22" i="16"/>
  <c r="BO19" i="16"/>
  <c r="BO18" i="16"/>
  <c r="BY13" i="16"/>
  <c r="CN19" i="16"/>
  <c r="BZ27" i="16"/>
  <c r="CG15" i="16"/>
  <c r="BY26" i="16"/>
  <c r="BN26" i="16"/>
  <c r="CF14" i="16"/>
  <c r="CV15" i="16"/>
  <c r="BY21" i="16"/>
  <c r="CV18" i="16"/>
  <c r="BQ20" i="16"/>
  <c r="BV19" i="16"/>
  <c r="CN14" i="16"/>
  <c r="CK15" i="16"/>
  <c r="CA27" i="16"/>
  <c r="BO10" i="16"/>
  <c r="BU22" i="16"/>
  <c r="CN26" i="16"/>
  <c r="BZ10" i="16"/>
  <c r="BS23" i="16"/>
  <c r="BN27" i="16"/>
  <c r="CC22" i="16"/>
  <c r="BR27" i="16"/>
  <c r="BZ9" i="16"/>
  <c r="BP19" i="16"/>
  <c r="CJ15" i="16"/>
  <c r="BV22" i="16"/>
  <c r="CS19" i="16"/>
  <c r="BW11" i="16"/>
  <c r="CI10" i="16"/>
  <c r="CI11" i="16"/>
  <c r="CI9" i="16"/>
  <c r="CH10" i="16"/>
  <c r="CH12" i="16"/>
  <c r="CH9" i="16"/>
  <c r="CG11" i="16"/>
  <c r="CG12" i="16"/>
  <c r="CG9" i="16"/>
  <c r="CF10" i="16"/>
  <c r="CF11" i="16"/>
  <c r="CF12" i="16"/>
  <c r="BM10" i="16"/>
  <c r="BM11" i="16"/>
  <c r="BM9" i="16"/>
  <c r="BL10" i="16"/>
  <c r="BL12" i="16"/>
  <c r="BL9" i="16"/>
  <c r="BK11" i="16"/>
  <c r="BK12" i="16"/>
  <c r="BK9" i="16"/>
  <c r="BJ10" i="16"/>
  <c r="BJ11" i="16"/>
  <c r="BJ12" i="16"/>
  <c r="DC9" i="16"/>
  <c r="DC28" i="16"/>
  <c r="DC24" i="16"/>
  <c r="DC15" i="16"/>
  <c r="DC14" i="16"/>
  <c r="DC21" i="16"/>
  <c r="DC20" i="16"/>
  <c r="DC27" i="16"/>
  <c r="DC11" i="16"/>
  <c r="DC10" i="16"/>
  <c r="DC17" i="16"/>
  <c r="DC16" i="16"/>
  <c r="DC23" i="16"/>
  <c r="DC26" i="16"/>
  <c r="DC22" i="16"/>
  <c r="DC13" i="16"/>
  <c r="DC12" i="16"/>
  <c r="DC19" i="16"/>
  <c r="DC18" i="16"/>
  <c r="DC25" i="16"/>
  <c r="DB13" i="16"/>
  <c r="DB11" i="16"/>
  <c r="DB24" i="16"/>
  <c r="DB9" i="16"/>
  <c r="DB28" i="16"/>
  <c r="DB27" i="16"/>
  <c r="DB20" i="16"/>
  <c r="DB21" i="16"/>
  <c r="DB15" i="16"/>
  <c r="DB25" i="16"/>
  <c r="DB16" i="16"/>
  <c r="DB23" i="16"/>
  <c r="DB26" i="16"/>
  <c r="DB10" i="16"/>
  <c r="DB17" i="16"/>
  <c r="DB22" i="16"/>
  <c r="DB14" i="16"/>
  <c r="DB12" i="16"/>
  <c r="DB18" i="16"/>
  <c r="DB19" i="16"/>
  <c r="DD9" i="16" l="1"/>
  <c r="DD18" i="16"/>
  <c r="DD22" i="16"/>
  <c r="DD23" i="16"/>
  <c r="DD21" i="16"/>
  <c r="DD17" i="16"/>
  <c r="DD16" i="16"/>
  <c r="DD20" i="16"/>
  <c r="DD24" i="16"/>
  <c r="DD19" i="16"/>
  <c r="DD12" i="16"/>
  <c r="DD10" i="16"/>
  <c r="DD25" i="16"/>
  <c r="DD27" i="16"/>
  <c r="DD11" i="16"/>
  <c r="DD14" i="16"/>
  <c r="DD26" i="16"/>
  <c r="DD15" i="16"/>
  <c r="DD28" i="16"/>
  <c r="DD13" i="16"/>
  <c r="DE21" i="16" l="1" a="1"/>
  <c r="DE21" i="16" s="1"/>
  <c r="DJ21" i="16" s="1"/>
  <c r="DE26" i="16" a="1"/>
  <c r="DE26" i="16" s="1"/>
  <c r="DJ26" i="16" s="1"/>
  <c r="DE24" i="16" a="1"/>
  <c r="DE24" i="16" s="1"/>
  <c r="DJ24" i="16" s="1"/>
  <c r="DE9" i="16" a="1"/>
  <c r="DE9" i="16" s="1"/>
  <c r="DI9" i="16" s="1"/>
  <c r="DE23" i="16" a="1"/>
  <c r="DE23" i="16" s="1"/>
  <c r="DJ23" i="16" s="1"/>
  <c r="DE20" i="16" a="1"/>
  <c r="DE20" i="16" s="1"/>
  <c r="DI20" i="16" s="1"/>
  <c r="DE14" i="16" a="1"/>
  <c r="DE14" i="16" s="1"/>
  <c r="DF14" i="16" s="1"/>
  <c r="DE12" i="16" a="1"/>
  <c r="DE12" i="16" s="1"/>
  <c r="DJ12" i="16" s="1"/>
  <c r="DE11" i="16" a="1"/>
  <c r="DE11" i="16" s="1"/>
  <c r="DF11" i="16" s="1"/>
  <c r="DE10" i="16" a="1"/>
  <c r="DE10" i="16" s="1"/>
  <c r="DF10" i="16" s="1"/>
  <c r="DE28" i="16" a="1"/>
  <c r="DE28" i="16" s="1"/>
  <c r="DJ28" i="16" s="1"/>
  <c r="DE19" i="16" a="1"/>
  <c r="DE19" i="16" s="1"/>
  <c r="DF19" i="16" s="1"/>
  <c r="DE22" i="16" a="1"/>
  <c r="DE22" i="16" s="1"/>
  <c r="DJ22" i="16" s="1"/>
  <c r="DE25" i="16" a="1"/>
  <c r="DE25" i="16" s="1"/>
  <c r="DI25" i="16" s="1"/>
  <c r="DE15" i="16" a="1"/>
  <c r="DE15" i="16" s="1"/>
  <c r="DJ15" i="16" s="1"/>
  <c r="DE13" i="16" a="1"/>
  <c r="DE13" i="16" s="1"/>
  <c r="DF13" i="16" s="1"/>
  <c r="DE16" i="16" a="1"/>
  <c r="DE16" i="16" s="1"/>
  <c r="DJ16" i="16" s="1"/>
  <c r="DE17" i="16" a="1"/>
  <c r="DE17" i="16" s="1"/>
  <c r="DJ17" i="16" s="1"/>
  <c r="DE18" i="16" a="1"/>
  <c r="DE18" i="16" s="1"/>
  <c r="DJ18" i="16" s="1"/>
  <c r="DE27" i="16" a="1"/>
  <c r="DE27" i="16" s="1"/>
  <c r="DJ27" i="16" s="1"/>
  <c r="DI21" i="16"/>
  <c r="DK21" i="16" s="1"/>
  <c r="DF21" i="16"/>
  <c r="DF26" i="16" l="1"/>
  <c r="DI26" i="16"/>
  <c r="DK26" i="16" s="1"/>
  <c r="DJ9" i="16"/>
  <c r="DK9" i="16" s="1"/>
  <c r="DJ20" i="16"/>
  <c r="DK20" i="16" s="1"/>
  <c r="DF24" i="16"/>
  <c r="DI24" i="16"/>
  <c r="DK24" i="16" s="1"/>
  <c r="DJ11" i="16"/>
  <c r="DI13" i="16"/>
  <c r="DI23" i="16"/>
  <c r="DK23" i="16" s="1"/>
  <c r="DF12" i="16"/>
  <c r="DF22" i="16"/>
  <c r="DI16" i="16"/>
  <c r="DK16" i="16" s="1"/>
  <c r="DF16" i="16"/>
  <c r="DI11" i="16"/>
  <c r="DI12" i="16"/>
  <c r="DK12" i="16" s="1"/>
  <c r="DF23" i="16"/>
  <c r="DF9" i="16"/>
  <c r="DJ13" i="16"/>
  <c r="DI22" i="16"/>
  <c r="DK22" i="16" s="1"/>
  <c r="DF20" i="16"/>
  <c r="DJ19" i="16"/>
  <c r="DI27" i="16"/>
  <c r="DK27" i="16" s="1"/>
  <c r="DF27" i="16"/>
  <c r="DI19" i="16"/>
  <c r="DF18" i="16"/>
  <c r="DF15" i="16"/>
  <c r="DI18" i="16"/>
  <c r="DK18" i="16" s="1"/>
  <c r="DI14" i="16"/>
  <c r="DI15" i="16"/>
  <c r="DK15" i="16" s="1"/>
  <c r="DJ14" i="16"/>
  <c r="DF17" i="16"/>
  <c r="DI10" i="16"/>
  <c r="DI17" i="16"/>
  <c r="DK17" i="16" s="1"/>
  <c r="DJ25" i="16"/>
  <c r="DK25" i="16" s="1"/>
  <c r="DF25" i="16"/>
  <c r="DJ10" i="16"/>
  <c r="DI28" i="16"/>
  <c r="DK28" i="16" s="1"/>
  <c r="DF28" i="16"/>
  <c r="DK13" i="16" l="1"/>
  <c r="DK11" i="16"/>
  <c r="DK19" i="16"/>
  <c r="DG21" i="16"/>
  <c r="DK14" i="16"/>
  <c r="DG20" i="16"/>
  <c r="DG27" i="16"/>
  <c r="DG13" i="16"/>
  <c r="DG18" i="16"/>
  <c r="DG11" i="16"/>
  <c r="DG10" i="16"/>
  <c r="DG9" i="16"/>
  <c r="DG26" i="16"/>
  <c r="DG25" i="16"/>
  <c r="DG14" i="16"/>
  <c r="DG15" i="16"/>
  <c r="DG19" i="16"/>
  <c r="DG17" i="16"/>
  <c r="DG12" i="16"/>
  <c r="DG23" i="16"/>
  <c r="DG24" i="16"/>
  <c r="DG16" i="16"/>
  <c r="DG22" i="16"/>
  <c r="DG28" i="16"/>
  <c r="DK10" i="16"/>
  <c r="U12" i="16" l="1" a="1"/>
  <c r="U12" i="16" s="1"/>
  <c r="T12" i="16" s="1"/>
  <c r="AI12" i="16" s="1"/>
  <c r="U13" i="16" a="1"/>
  <c r="U13" i="16" s="1"/>
  <c r="T13" i="16" s="1"/>
  <c r="AI13" i="16" s="1"/>
  <c r="U15" i="16" a="1"/>
  <c r="U15" i="16" s="1"/>
  <c r="T15" i="16" s="1"/>
  <c r="AK15" i="16" s="1"/>
  <c r="U18" i="16" a="1"/>
  <c r="U18" i="16" s="1"/>
  <c r="T18" i="16" s="1"/>
  <c r="U9" i="16" a="1"/>
  <c r="U9" i="16" s="1"/>
  <c r="T9" i="16" s="1"/>
  <c r="AE9" i="16" s="1"/>
  <c r="U16" i="16" a="1"/>
  <c r="U16" i="16" s="1"/>
  <c r="T16" i="16" s="1"/>
  <c r="AK16" i="16" s="1"/>
  <c r="U22" i="16" a="1"/>
  <c r="U22" i="16" s="1"/>
  <c r="T22" i="16" s="1"/>
  <c r="AH22" i="16" s="1"/>
  <c r="U20" i="16" a="1"/>
  <c r="U20" i="16" s="1"/>
  <c r="T20" i="16" s="1"/>
  <c r="U24" i="16" a="1"/>
  <c r="U24" i="16" s="1"/>
  <c r="T24" i="16" s="1"/>
  <c r="BB24" i="16" s="1"/>
  <c r="U14" i="16" a="1"/>
  <c r="U14" i="16" s="1"/>
  <c r="T14" i="16" s="1"/>
  <c r="U21" i="16" a="1"/>
  <c r="U21" i="16" s="1"/>
  <c r="T21" i="16" s="1"/>
  <c r="U19" i="16" a="1"/>
  <c r="U19" i="16" s="1"/>
  <c r="T19" i="16" s="1"/>
  <c r="U26" i="16" a="1"/>
  <c r="U26" i="16" s="1"/>
  <c r="T26" i="16" s="1"/>
  <c r="AR26" i="16" s="1"/>
  <c r="U28" i="16" a="1"/>
  <c r="U28" i="16" s="1"/>
  <c r="T28" i="16" s="1"/>
  <c r="AP28" i="16" s="1"/>
  <c r="U17" i="16" a="1"/>
  <c r="U17" i="16" s="1"/>
  <c r="T17" i="16" s="1"/>
  <c r="U25" i="16" a="1"/>
  <c r="U25" i="16" s="1"/>
  <c r="T25" i="16" s="1"/>
  <c r="U11" i="16" a="1"/>
  <c r="U11" i="16" s="1"/>
  <c r="T11" i="16" s="1"/>
  <c r="U27" i="16" a="1"/>
  <c r="U27" i="16" s="1"/>
  <c r="T27" i="16" s="1"/>
  <c r="U23" i="16" a="1"/>
  <c r="U23" i="16" s="1"/>
  <c r="T23" i="16" s="1"/>
  <c r="U10" i="16" a="1"/>
  <c r="U10" i="16" s="1"/>
  <c r="T10" i="16" s="1"/>
  <c r="BA10" i="16" s="1"/>
  <c r="AK23" i="16" l="1"/>
  <c r="AU27" i="16"/>
  <c r="AP15" i="16"/>
  <c r="AW13" i="16"/>
  <c r="V11" i="16"/>
  <c r="W22" i="16"/>
  <c r="AI22" i="16"/>
  <c r="X14" i="16"/>
  <c r="BC15" i="16"/>
  <c r="AI15" i="16"/>
  <c r="AN13" i="16"/>
  <c r="AK12" i="16"/>
  <c r="AJ22" i="16"/>
  <c r="BA15" i="16"/>
  <c r="AZ15" i="16"/>
  <c r="AH15" i="16"/>
  <c r="Z13" i="16"/>
  <c r="BC13" i="16"/>
  <c r="AW9" i="16"/>
  <c r="BC12" i="16"/>
  <c r="BB26" i="16"/>
  <c r="AE12" i="16"/>
  <c r="Z12" i="16"/>
  <c r="AZ22" i="16"/>
  <c r="BB22" i="16"/>
  <c r="BA22" i="16"/>
  <c r="AO14" i="16"/>
  <c r="AQ20" i="16"/>
  <c r="AZ18" i="16"/>
  <c r="AQ26" i="16"/>
  <c r="BC27" i="16"/>
  <c r="AO23" i="16"/>
  <c r="V22" i="16"/>
  <c r="BC23" i="16"/>
  <c r="AX17" i="16"/>
  <c r="AJ26" i="16"/>
  <c r="AW26" i="16"/>
  <c r="AO28" i="16"/>
  <c r="AP11" i="16"/>
  <c r="AU26" i="16"/>
  <c r="AW28" i="16"/>
  <c r="AE28" i="16"/>
  <c r="AX15" i="16"/>
  <c r="AN22" i="16"/>
  <c r="AV12" i="16"/>
  <c r="AZ23" i="16"/>
  <c r="AP21" i="16"/>
  <c r="AX23" i="16"/>
  <c r="AE17" i="16"/>
  <c r="V21" i="16"/>
  <c r="BB21" i="16"/>
  <c r="AF15" i="16"/>
  <c r="AZ27" i="16"/>
  <c r="AF17" i="16"/>
  <c r="AH23" i="16"/>
  <c r="AV27" i="16"/>
  <c r="W23" i="16"/>
  <c r="AJ15" i="16"/>
  <c r="AY23" i="16"/>
  <c r="AC21" i="16"/>
  <c r="AY21" i="16"/>
  <c r="AT17" i="16"/>
  <c r="AB17" i="16"/>
  <c r="AG21" i="16"/>
  <c r="AO22" i="16"/>
  <c r="AN21" i="16"/>
  <c r="AK21" i="16"/>
  <c r="AQ23" i="16"/>
  <c r="X21" i="16"/>
  <c r="AJ23" i="16"/>
  <c r="AG23" i="16"/>
  <c r="Y23" i="16"/>
  <c r="AU21" i="16"/>
  <c r="AJ21" i="16"/>
  <c r="AV17" i="16"/>
  <c r="AQ17" i="16"/>
  <c r="AX26" i="16"/>
  <c r="Z26" i="16"/>
  <c r="AV26" i="16"/>
  <c r="AN11" i="16"/>
  <c r="AU12" i="16"/>
  <c r="X12" i="16"/>
  <c r="AN12" i="16"/>
  <c r="AO24" i="16"/>
  <c r="BB16" i="16"/>
  <c r="AZ24" i="16"/>
  <c r="AS26" i="16"/>
  <c r="AT26" i="16"/>
  <c r="Z9" i="16"/>
  <c r="X27" i="16"/>
  <c r="Z21" i="16"/>
  <c r="AI24" i="16"/>
  <c r="AF24" i="16"/>
  <c r="Y13" i="16"/>
  <c r="AA24" i="16"/>
  <c r="AH24" i="16"/>
  <c r="AU9" i="16"/>
  <c r="AU11" i="16"/>
  <c r="AD12" i="16"/>
  <c r="AF26" i="16"/>
  <c r="AA26" i="16"/>
  <c r="AB26" i="16"/>
  <c r="AH26" i="16"/>
  <c r="AC26" i="16"/>
  <c r="AW17" i="16"/>
  <c r="AC12" i="16"/>
  <c r="AV22" i="16"/>
  <c r="AW27" i="16"/>
  <c r="AO12" i="16"/>
  <c r="AR9" i="16"/>
  <c r="AS15" i="16"/>
  <c r="AY12" i="16"/>
  <c r="AS12" i="16"/>
  <c r="AP24" i="16"/>
  <c r="AP22" i="16"/>
  <c r="BA24" i="16"/>
  <c r="AG15" i="16"/>
  <c r="AI9" i="16"/>
  <c r="AQ9" i="16"/>
  <c r="AD26" i="16"/>
  <c r="AP26" i="16"/>
  <c r="AE26" i="16"/>
  <c r="Y26" i="16"/>
  <c r="AZ26" i="16"/>
  <c r="AJ27" i="16"/>
  <c r="AW12" i="16"/>
  <c r="AC13" i="16"/>
  <c r="AO27" i="16"/>
  <c r="BA12" i="16"/>
  <c r="AA12" i="16"/>
  <c r="AR12" i="16"/>
  <c r="AG12" i="16"/>
  <c r="AB22" i="16"/>
  <c r="AQ24" i="16"/>
  <c r="AR21" i="16"/>
  <c r="BC9" i="16"/>
  <c r="AK9" i="16"/>
  <c r="AY9" i="16"/>
  <c r="AC9" i="16"/>
  <c r="AX11" i="16"/>
  <c r="W12" i="16"/>
  <c r="Z23" i="16"/>
  <c r="BB23" i="16"/>
  <c r="AF23" i="16"/>
  <c r="W24" i="16"/>
  <c r="BB15" i="16"/>
  <c r="AT22" i="16"/>
  <c r="AD17" i="16"/>
  <c r="AE22" i="16"/>
  <c r="Y17" i="16"/>
  <c r="AI11" i="16"/>
  <c r="AB15" i="16"/>
  <c r="AW22" i="16"/>
  <c r="X15" i="16"/>
  <c r="AC15" i="16"/>
  <c r="AI21" i="16"/>
  <c r="AJ13" i="16"/>
  <c r="AG27" i="16"/>
  <c r="AQ13" i="16"/>
  <c r="BB27" i="16"/>
  <c r="AP27" i="16"/>
  <c r="V26" i="16"/>
  <c r="AK13" i="16"/>
  <c r="AR13" i="16"/>
  <c r="V27" i="16"/>
  <c r="AD23" i="16"/>
  <c r="AX21" i="16"/>
  <c r="X13" i="16"/>
  <c r="AS16" i="16"/>
  <c r="AQ27" i="16"/>
  <c r="BA27" i="16"/>
  <c r="AE13" i="16"/>
  <c r="AY13" i="16"/>
  <c r="AU16" i="16"/>
  <c r="AR27" i="16"/>
  <c r="AT27" i="16"/>
  <c r="AU17" i="16"/>
  <c r="V12" i="16"/>
  <c r="AT23" i="16"/>
  <c r="AY27" i="16"/>
  <c r="AQ14" i="16"/>
  <c r="AR24" i="16"/>
  <c r="AB12" i="16"/>
  <c r="AQ15" i="16"/>
  <c r="AJ16" i="16"/>
  <c r="AZ28" i="16"/>
  <c r="AB28" i="16"/>
  <c r="BC14" i="16"/>
  <c r="AN15" i="16"/>
  <c r="AB13" i="16"/>
  <c r="AD22" i="16"/>
  <c r="AP12" i="16"/>
  <c r="AV23" i="16"/>
  <c r="AT13" i="16"/>
  <c r="AE27" i="16"/>
  <c r="AG13" i="16"/>
  <c r="Z27" i="16"/>
  <c r="AF27" i="16"/>
  <c r="AN26" i="16"/>
  <c r="X26" i="16"/>
  <c r="BA13" i="16"/>
  <c r="AN27" i="16"/>
  <c r="AH27" i="16"/>
  <c r="X11" i="16"/>
  <c r="BA23" i="16"/>
  <c r="AF21" i="16"/>
  <c r="BB13" i="16"/>
  <c r="AH16" i="16"/>
  <c r="AI27" i="16"/>
  <c r="AB27" i="16"/>
  <c r="V13" i="16"/>
  <c r="AU13" i="16"/>
  <c r="AA16" i="16"/>
  <c r="W27" i="16"/>
  <c r="AA27" i="16"/>
  <c r="AT9" i="16"/>
  <c r="AI23" i="16"/>
  <c r="BC21" i="16"/>
  <c r="AC17" i="16"/>
  <c r="AB24" i="16"/>
  <c r="AP13" i="16"/>
  <c r="AD27" i="16"/>
  <c r="W28" i="16"/>
  <c r="AZ16" i="16"/>
  <c r="Y14" i="16"/>
  <c r="AB9" i="16"/>
  <c r="AX27" i="16"/>
  <c r="W14" i="16"/>
  <c r="Y15" i="16"/>
  <c r="V28" i="16"/>
  <c r="AF22" i="16"/>
  <c r="AR11" i="16"/>
  <c r="AA17" i="16"/>
  <c r="AX22" i="16"/>
  <c r="AV21" i="16"/>
  <c r="AH28" i="16"/>
  <c r="AC27" i="16"/>
  <c r="Y11" i="16"/>
  <c r="Y16" i="16"/>
  <c r="AV28" i="16"/>
  <c r="AG18" i="16"/>
  <c r="AD28" i="16"/>
  <c r="AQ28" i="16"/>
  <c r="AG17" i="16"/>
  <c r="Z14" i="16"/>
  <c r="AC23" i="16"/>
  <c r="AF11" i="16"/>
  <c r="BC17" i="16"/>
  <c r="AC11" i="16"/>
  <c r="AZ17" i="16"/>
  <c r="AY17" i="16"/>
  <c r="AT11" i="16"/>
  <c r="AG26" i="16"/>
  <c r="AG10" i="16"/>
  <c r="AV11" i="16"/>
  <c r="BA11" i="16"/>
  <c r="AA11" i="16"/>
  <c r="AS11" i="16"/>
  <c r="AG11" i="16"/>
  <c r="X9" i="16"/>
  <c r="W25" i="16"/>
  <c r="AS21" i="16"/>
  <c r="AB18" i="16"/>
  <c r="AX12" i="16"/>
  <c r="AY18" i="16"/>
  <c r="AX13" i="16"/>
  <c r="AG16" i="16"/>
  <c r="BB19" i="16"/>
  <c r="X18" i="16"/>
  <c r="V20" i="16"/>
  <c r="AU10" i="16"/>
  <c r="AA21" i="16"/>
  <c r="AO21" i="16"/>
  <c r="AT20" i="16"/>
  <c r="AQ10" i="16"/>
  <c r="Z20" i="16"/>
  <c r="AZ12" i="16"/>
  <c r="AS23" i="16"/>
  <c r="AF12" i="16"/>
  <c r="AW25" i="16"/>
  <c r="AE11" i="16"/>
  <c r="Z15" i="16"/>
  <c r="AH12" i="16"/>
  <c r="W26" i="16"/>
  <c r="BB18" i="16"/>
  <c r="BB12" i="16"/>
  <c r="AK10" i="16"/>
  <c r="X10" i="16"/>
  <c r="AU14" i="16"/>
  <c r="AR20" i="16"/>
  <c r="BA17" i="16"/>
  <c r="AA15" i="16"/>
  <c r="W13" i="16"/>
  <c r="AT12" i="16"/>
  <c r="W10" i="16"/>
  <c r="AN23" i="16"/>
  <c r="W18" i="16"/>
  <c r="AO13" i="16"/>
  <c r="BC24" i="16"/>
  <c r="X24" i="16"/>
  <c r="AX24" i="16"/>
  <c r="X22" i="16"/>
  <c r="AJ24" i="16"/>
  <c r="AD21" i="16"/>
  <c r="AR18" i="16"/>
  <c r="AD24" i="16"/>
  <c r="AH19" i="16"/>
  <c r="AQ22" i="16"/>
  <c r="BC11" i="16"/>
  <c r="AT15" i="16"/>
  <c r="AZ11" i="16"/>
  <c r="AB11" i="16"/>
  <c r="AF9" i="16"/>
  <c r="Z22" i="16"/>
  <c r="AH17" i="16"/>
  <c r="AQ11" i="16"/>
  <c r="AP9" i="16"/>
  <c r="AJ9" i="16"/>
  <c r="AK17" i="16"/>
  <c r="AH25" i="16"/>
  <c r="AD25" i="16"/>
  <c r="AX9" i="16"/>
  <c r="AY15" i="16"/>
  <c r="AS9" i="16"/>
  <c r="Y9" i="16"/>
  <c r="AA9" i="16"/>
  <c r="AG9" i="16"/>
  <c r="BC26" i="16"/>
  <c r="AV18" i="16"/>
  <c r="Y25" i="16"/>
  <c r="AT19" i="16"/>
  <c r="AZ10" i="16"/>
  <c r="W11" i="16"/>
  <c r="V10" i="16"/>
  <c r="V23" i="16"/>
  <c r="AS24" i="16"/>
  <c r="Z19" i="16"/>
  <c r="Y24" i="16"/>
  <c r="AV24" i="16"/>
  <c r="AF18" i="16"/>
  <c r="AR23" i="16"/>
  <c r="AY11" i="16"/>
  <c r="AF14" i="16"/>
  <c r="AU15" i="16"/>
  <c r="AW11" i="16"/>
  <c r="AN25" i="16"/>
  <c r="AF19" i="16"/>
  <c r="W20" i="16"/>
  <c r="AK25" i="16"/>
  <c r="AK11" i="16"/>
  <c r="AU19" i="16"/>
  <c r="AH11" i="16"/>
  <c r="W21" i="16"/>
  <c r="BB9" i="16"/>
  <c r="V25" i="16"/>
  <c r="AW20" i="16"/>
  <c r="AW14" i="16"/>
  <c r="W9" i="16"/>
  <c r="AO9" i="16"/>
  <c r="BA9" i="16"/>
  <c r="AK18" i="16"/>
  <c r="AI17" i="16"/>
  <c r="BC10" i="16"/>
  <c r="Y12" i="16"/>
  <c r="AT18" i="16"/>
  <c r="AU18" i="16"/>
  <c r="Z25" i="16"/>
  <c r="X17" i="16"/>
  <c r="AF25" i="16"/>
  <c r="AV20" i="16"/>
  <c r="AZ14" i="16"/>
  <c r="AO26" i="16"/>
  <c r="AR10" i="16"/>
  <c r="AT10" i="16"/>
  <c r="AZ20" i="16"/>
  <c r="BB10" i="16"/>
  <c r="AH10" i="16"/>
  <c r="AF13" i="16"/>
  <c r="AD13" i="16"/>
  <c r="AY10" i="16"/>
  <c r="AE10" i="16"/>
  <c r="AH13" i="16"/>
  <c r="AO11" i="16"/>
  <c r="AH20" i="16"/>
  <c r="AD10" i="16"/>
  <c r="AC14" i="16"/>
  <c r="AW10" i="16"/>
  <c r="AE23" i="16"/>
  <c r="AB10" i="16"/>
  <c r="AI20" i="16"/>
  <c r="X23" i="16"/>
  <c r="BA18" i="16"/>
  <c r="AN24" i="16"/>
  <c r="AP18" i="16"/>
  <c r="AG24" i="16"/>
  <c r="AC24" i="16"/>
  <c r="V24" i="16"/>
  <c r="AY24" i="16"/>
  <c r="AT21" i="16"/>
  <c r="AH18" i="16"/>
  <c r="Y22" i="16"/>
  <c r="AX20" i="16"/>
  <c r="AS25" i="16"/>
  <c r="AP20" i="16"/>
  <c r="AA25" i="16"/>
  <c r="AP17" i="16"/>
  <c r="AJ11" i="16"/>
  <c r="AV14" i="16"/>
  <c r="BC19" i="16"/>
  <c r="AO19" i="16"/>
  <c r="AJ25" i="16"/>
  <c r="AN17" i="16"/>
  <c r="AO20" i="16"/>
  <c r="AE25" i="16"/>
  <c r="AE20" i="16"/>
  <c r="X19" i="16"/>
  <c r="BB11" i="16"/>
  <c r="AN19" i="16"/>
  <c r="W19" i="16"/>
  <c r="AR17" i="16"/>
  <c r="AD20" i="16"/>
  <c r="AS20" i="16"/>
  <c r="AT25" i="16"/>
  <c r="AX25" i="16"/>
  <c r="BB17" i="16"/>
  <c r="AV15" i="16"/>
  <c r="Y20" i="16"/>
  <c r="AA10" i="16"/>
  <c r="AS13" i="16"/>
  <c r="AQ12" i="16"/>
  <c r="AC10" i="16"/>
  <c r="AO10" i="16"/>
  <c r="AP23" i="16"/>
  <c r="X25" i="16"/>
  <c r="V9" i="16"/>
  <c r="AA23" i="16"/>
  <c r="AE15" i="16"/>
  <c r="AW18" i="16"/>
  <c r="BA19" i="16"/>
  <c r="AE18" i="16"/>
  <c r="AO18" i="16"/>
  <c r="AU24" i="16"/>
  <c r="AV19" i="16"/>
  <c r="AB21" i="16"/>
  <c r="AQ21" i="16"/>
  <c r="V18" i="16"/>
  <c r="AZ19" i="16"/>
  <c r="X20" i="16"/>
  <c r="AC22" i="16"/>
  <c r="Y21" i="16"/>
  <c r="AY25" i="16"/>
  <c r="AQ19" i="16"/>
  <c r="AI18" i="16"/>
  <c r="AZ25" i="16"/>
  <c r="AR19" i="16"/>
  <c r="BC25" i="16"/>
  <c r="AA20" i="16"/>
  <c r="AA22" i="16"/>
  <c r="AB20" i="16"/>
  <c r="AN20" i="16"/>
  <c r="AX19" i="16"/>
  <c r="BB25" i="16"/>
  <c r="AD15" i="16"/>
  <c r="AB25" i="16"/>
  <c r="AR16" i="16"/>
  <c r="AI25" i="16"/>
  <c r="AA18" i="16"/>
  <c r="AS18" i="16"/>
  <c r="AJ10" i="16"/>
  <c r="Y10" i="16"/>
  <c r="AY16" i="16"/>
  <c r="AI19" i="16"/>
  <c r="Z10" i="16"/>
  <c r="AF10" i="16"/>
  <c r="AY26" i="16"/>
  <c r="AI26" i="16"/>
  <c r="AK26" i="16"/>
  <c r="BA26" i="16"/>
  <c r="AC18" i="16"/>
  <c r="AV10" i="16"/>
  <c r="AX10" i="16"/>
  <c r="AA13" i="16"/>
  <c r="AG19" i="16"/>
  <c r="AP25" i="16"/>
  <c r="AN9" i="16"/>
  <c r="AK20" i="16"/>
  <c r="AU23" i="16"/>
  <c r="AS10" i="16"/>
  <c r="AN10" i="16"/>
  <c r="AY19" i="16"/>
  <c r="AP10" i="16"/>
  <c r="AI10" i="16"/>
  <c r="AB19" i="16"/>
  <c r="AV13" i="16"/>
  <c r="AJ19" i="16"/>
  <c r="AJ12" i="16"/>
  <c r="AZ13" i="16"/>
  <c r="AQ25" i="16"/>
  <c r="BA20" i="16"/>
  <c r="AW23" i="16"/>
  <c r="AW15" i="16"/>
  <c r="BC18" i="16"/>
  <c r="AJ18" i="16"/>
  <c r="AW24" i="16"/>
  <c r="AE24" i="16"/>
  <c r="BC20" i="16"/>
  <c r="AO25" i="16"/>
  <c r="AD19" i="16"/>
  <c r="AU22" i="16"/>
  <c r="AR22" i="16"/>
  <c r="AP19" i="16"/>
  <c r="AS22" i="16"/>
  <c r="AU25" i="16"/>
  <c r="AF20" i="16"/>
  <c r="AN18" i="16"/>
  <c r="V19" i="16"/>
  <c r="AC19" i="16"/>
  <c r="AX18" i="16"/>
  <c r="BA25" i="16"/>
  <c r="AC25" i="16"/>
  <c r="Z18" i="16"/>
  <c r="V17" i="16"/>
  <c r="AR25" i="16"/>
  <c r="Z17" i="16"/>
  <c r="Y19" i="16"/>
  <c r="AG25" i="16"/>
  <c r="AR15" i="16"/>
  <c r="AJ17" i="16"/>
  <c r="AV25" i="16"/>
  <c r="AD18" i="16"/>
  <c r="AK19" i="16"/>
  <c r="AZ21" i="16"/>
  <c r="BA21" i="16"/>
  <c r="AG28" i="16"/>
  <c r="AY28" i="16"/>
  <c r="AI28" i="16"/>
  <c r="Z11" i="16"/>
  <c r="AG22" i="16"/>
  <c r="BA14" i="16"/>
  <c r="AG20" i="16"/>
  <c r="AE16" i="16"/>
  <c r="AE19" i="16"/>
  <c r="AY14" i="16"/>
  <c r="AD14" i="16"/>
  <c r="AN14" i="16"/>
  <c r="AP16" i="16"/>
  <c r="AR14" i="16"/>
  <c r="AU28" i="16"/>
  <c r="AF16" i="16"/>
  <c r="W17" i="16"/>
  <c r="AS28" i="16"/>
  <c r="AS17" i="16"/>
  <c r="W15" i="16"/>
  <c r="AE14" i="16"/>
  <c r="AX14" i="16"/>
  <c r="AK22" i="16"/>
  <c r="AF28" i="16"/>
  <c r="AB16" i="16"/>
  <c r="V16" i="16"/>
  <c r="AO17" i="16"/>
  <c r="AX16" i="16"/>
  <c r="BC16" i="16"/>
  <c r="BA16" i="16"/>
  <c r="AB23" i="16"/>
  <c r="AS27" i="16"/>
  <c r="Z24" i="16"/>
  <c r="Y27" i="16"/>
  <c r="AK27" i="16"/>
  <c r="AH21" i="16"/>
  <c r="AD16" i="16"/>
  <c r="AT24" i="16"/>
  <c r="AN16" i="16"/>
  <c r="AC28" i="16"/>
  <c r="AN28" i="16"/>
  <c r="Z28" i="16"/>
  <c r="AA19" i="16"/>
  <c r="AS14" i="16"/>
  <c r="AG14" i="16"/>
  <c r="AQ16" i="16"/>
  <c r="AT14" i="16"/>
  <c r="AA14" i="16"/>
  <c r="AO16" i="16"/>
  <c r="AA28" i="16"/>
  <c r="AJ28" i="16"/>
  <c r="AS19" i="16"/>
  <c r="AV9" i="16"/>
  <c r="AO15" i="16"/>
  <c r="AB14" i="16"/>
  <c r="AW21" i="16"/>
  <c r="AI14" i="16"/>
  <c r="AY20" i="16"/>
  <c r="Y18" i="16"/>
  <c r="AJ20" i="16"/>
  <c r="AY22" i="16"/>
  <c r="BA28" i="16"/>
  <c r="AR28" i="16"/>
  <c r="W16" i="16"/>
  <c r="AE21" i="16"/>
  <c r="AT16" i="16"/>
  <c r="V15" i="16"/>
  <c r="AC16" i="16"/>
  <c r="AZ9" i="16"/>
  <c r="AH9" i="16"/>
  <c r="AQ18" i="16"/>
  <c r="AV16" i="16"/>
  <c r="BC22" i="16"/>
  <c r="AX28" i="16"/>
  <c r="AK28" i="16"/>
  <c r="BB14" i="16"/>
  <c r="BB28" i="16"/>
  <c r="Y28" i="16"/>
  <c r="AK24" i="16"/>
  <c r="AW19" i="16"/>
  <c r="V14" i="16"/>
  <c r="AD11" i="16"/>
  <c r="AP14" i="16"/>
  <c r="BC28" i="16"/>
  <c r="AU20" i="16"/>
  <c r="BB20" i="16"/>
  <c r="AH14" i="16"/>
  <c r="AD9" i="16"/>
  <c r="AW16" i="16"/>
  <c r="AK14" i="16"/>
  <c r="Z16" i="16"/>
  <c r="AI16" i="16"/>
  <c r="AJ14" i="16"/>
  <c r="X28" i="16"/>
  <c r="AC20" i="16"/>
  <c r="AT28" i="16"/>
  <c r="X16" i="16"/>
  <c r="AL28" i="16" l="1"/>
  <c r="AL27" i="16"/>
  <c r="BD27" i="16"/>
  <c r="BD28" i="16"/>
  <c r="BD13" i="16"/>
  <c r="AL12" i="16"/>
  <c r="BD10" i="16"/>
  <c r="BD15" i="16"/>
  <c r="BD24" i="16"/>
  <c r="BD12" i="16"/>
  <c r="AL11" i="16"/>
  <c r="BD21" i="16"/>
  <c r="BD26" i="16"/>
  <c r="AL26" i="16"/>
  <c r="BD19" i="16"/>
  <c r="BD23" i="16"/>
  <c r="AL9" i="16"/>
  <c r="AL13" i="16"/>
  <c r="BD9" i="16"/>
  <c r="AL23" i="16"/>
  <c r="AL10" i="16"/>
  <c r="AL20" i="16"/>
  <c r="AL16" i="16"/>
  <c r="BD14" i="16"/>
  <c r="AL24" i="16"/>
  <c r="AL15" i="16"/>
  <c r="AL18" i="16"/>
  <c r="BD17" i="16"/>
  <c r="AL22" i="16"/>
  <c r="AL14" i="16"/>
  <c r="BD16" i="16"/>
  <c r="AL19" i="16"/>
  <c r="BD22" i="16"/>
  <c r="AL25" i="16"/>
  <c r="BD20" i="16"/>
  <c r="BD18" i="16"/>
  <c r="BD25" i="16"/>
  <c r="BD11" i="16"/>
  <c r="AL21" i="16"/>
  <c r="AL17" i="16"/>
  <c r="AM28" i="16" l="1" a="1"/>
  <c r="AM28" i="16" s="1"/>
  <c r="BE27" i="16" a="1"/>
  <c r="BE27" i="16" s="1"/>
  <c r="AM27" i="16" a="1"/>
  <c r="AM27" i="16" s="1"/>
  <c r="BE28" i="16" a="1"/>
  <c r="BE28" i="16" s="1"/>
  <c r="BE20" i="16" a="1"/>
  <c r="BE20" i="16" s="1"/>
  <c r="BE23" i="16" a="1"/>
  <c r="BE23" i="16" s="1"/>
  <c r="AM24" i="16" a="1"/>
  <c r="AM24" i="16" s="1"/>
  <c r="AM22" i="16" a="1"/>
  <c r="AM22" i="16" s="1"/>
  <c r="AM19" i="16" a="1"/>
  <c r="AM19" i="16" s="1"/>
  <c r="BE25" i="16" a="1"/>
  <c r="BE25" i="16" s="1"/>
  <c r="AM15" i="16" a="1"/>
  <c r="AM15" i="16" s="1"/>
  <c r="AM12" i="16" a="1"/>
  <c r="AM12" i="16" s="1"/>
  <c r="BE21" i="16" a="1"/>
  <c r="BE21" i="16" s="1"/>
  <c r="BE18" i="16" a="1"/>
  <c r="BE18" i="16" s="1"/>
  <c r="BE12" i="16" a="1"/>
  <c r="BE12" i="16" s="1"/>
  <c r="BE11" i="16" a="1"/>
  <c r="BE11" i="16" s="1"/>
  <c r="BE19" i="16" a="1"/>
  <c r="BE19" i="16" s="1"/>
  <c r="BE26" i="16" a="1"/>
  <c r="BE26" i="16" s="1"/>
  <c r="AM10" i="16" a="1"/>
  <c r="AM10" i="16" s="1"/>
  <c r="AM21" i="16" a="1"/>
  <c r="AM21" i="16" s="1"/>
  <c r="BE24" i="16" a="1"/>
  <c r="BE24" i="16" s="1"/>
  <c r="BE15" i="16" a="1"/>
  <c r="BE15" i="16" s="1"/>
  <c r="AM14" i="16" a="1"/>
  <c r="AM14" i="16" s="1"/>
  <c r="BE22" i="16" a="1"/>
  <c r="BE22" i="16" s="1"/>
  <c r="AM20" i="16" a="1"/>
  <c r="AM20" i="16" s="1"/>
  <c r="BE9" i="16" a="1"/>
  <c r="BE9" i="16" s="1"/>
  <c r="BE16" i="16" a="1"/>
  <c r="BE16" i="16" s="1"/>
  <c r="BE14" i="16" a="1"/>
  <c r="BE14" i="16" s="1"/>
  <c r="AM16" i="16" a="1"/>
  <c r="AM16" i="16" s="1"/>
  <c r="AM11" i="16" a="1"/>
  <c r="AM11" i="16" s="1"/>
  <c r="AM23" i="16" a="1"/>
  <c r="AM23" i="16" s="1"/>
  <c r="AM13" i="16" a="1"/>
  <c r="AM13" i="16" s="1"/>
  <c r="AM25" i="16" a="1"/>
  <c r="AM25" i="16" s="1"/>
  <c r="AM9" i="16" a="1"/>
  <c r="AM9" i="16" s="1"/>
  <c r="BE10" i="16" a="1"/>
  <c r="BE10" i="16" s="1"/>
  <c r="AM17" i="16" a="1"/>
  <c r="AM17" i="16" s="1"/>
  <c r="BE17" i="16" a="1"/>
  <c r="BE17" i="16" s="1"/>
  <c r="AM18" i="16" a="1"/>
  <c r="AM18" i="16" s="1"/>
  <c r="AM26" i="16" a="1"/>
  <c r="AM26" i="16" s="1"/>
  <c r="BE13" i="16" a="1"/>
  <c r="BE13" i="16" s="1"/>
  <c r="BF28" i="16" l="1"/>
  <c r="BF27" i="16"/>
  <c r="BF10" i="16"/>
  <c r="BF22" i="16"/>
  <c r="BF9" i="16"/>
  <c r="BF18" i="16"/>
  <c r="BF20" i="16"/>
  <c r="BF13" i="16"/>
  <c r="BF23" i="16"/>
  <c r="BF24" i="16"/>
  <c r="BF19" i="16"/>
  <c r="BF15" i="16"/>
  <c r="BF14" i="16"/>
  <c r="BF21" i="16"/>
  <c r="BF25" i="16"/>
  <c r="BF17" i="16"/>
  <c r="BF26" i="16"/>
  <c r="BF11" i="16"/>
  <c r="BF12" i="16"/>
  <c r="BF16" i="16"/>
  <c r="BG28" i="16" l="1"/>
  <c r="BG27" i="16"/>
  <c r="BG25" i="16"/>
  <c r="BG11" i="16"/>
  <c r="BG15" i="16"/>
  <c r="BG24" i="16"/>
  <c r="BG16" i="16"/>
  <c r="BG20" i="16"/>
  <c r="BG23" i="16"/>
  <c r="BG14" i="16"/>
  <c r="BG13" i="16"/>
  <c r="BG19" i="16"/>
  <c r="BG22" i="16"/>
  <c r="BG10" i="16"/>
  <c r="BG18" i="16"/>
  <c r="BG26" i="16"/>
  <c r="BG12" i="16"/>
  <c r="BG17" i="16"/>
  <c r="BG21" i="16"/>
  <c r="BG9" i="16"/>
  <c r="DH9" i="16" s="1"/>
  <c r="DL9" i="16" s="1"/>
  <c r="DH25" i="16" l="1"/>
  <c r="DL25" i="16" s="1"/>
  <c r="DH23" i="16"/>
  <c r="DL23" i="16" s="1"/>
  <c r="DH24" i="16"/>
  <c r="DL24" i="16" s="1"/>
  <c r="DH13" i="16"/>
  <c r="DL13" i="16" s="1"/>
  <c r="DH21" i="16"/>
  <c r="DL21" i="16" s="1"/>
  <c r="DH16" i="16"/>
  <c r="DL16" i="16" s="1"/>
  <c r="DH18" i="16"/>
  <c r="DL18" i="16" s="1"/>
  <c r="DH28" i="16"/>
  <c r="DL28" i="16" s="1"/>
  <c r="DH12" i="16"/>
  <c r="DL12" i="16" s="1"/>
  <c r="DH15" i="16"/>
  <c r="DL15" i="16" s="1"/>
  <c r="DH17" i="16"/>
  <c r="DL17" i="16" s="1"/>
  <c r="DH10" i="16"/>
  <c r="DL10" i="16" s="1"/>
  <c r="DH14" i="16"/>
  <c r="DL14" i="16" s="1"/>
  <c r="DH22" i="16"/>
  <c r="DL22" i="16" s="1"/>
  <c r="DH19" i="16"/>
  <c r="DL19" i="16" s="1"/>
  <c r="DH20" i="16"/>
  <c r="DL20" i="16" s="1"/>
  <c r="DH11" i="16"/>
  <c r="DL11" i="16" s="1"/>
  <c r="DH27" i="16"/>
  <c r="DL27" i="16" s="1"/>
  <c r="DH26" i="16"/>
  <c r="DL26" i="16" s="1"/>
  <c r="DM23" i="16" l="1"/>
  <c r="DM15" i="16"/>
  <c r="DM25" i="16"/>
  <c r="DM14" i="16"/>
  <c r="DM17" i="16"/>
  <c r="DM10" i="16"/>
  <c r="DM18" i="16"/>
  <c r="DM26" i="16"/>
  <c r="DM20" i="16"/>
  <c r="DM21" i="16"/>
  <c r="DM16" i="16"/>
  <c r="DM12" i="16"/>
  <c r="DM27" i="16"/>
  <c r="DM13" i="16"/>
  <c r="DM24" i="16"/>
  <c r="DM22" i="16"/>
  <c r="DM19" i="16"/>
  <c r="DM28" i="16"/>
  <c r="DM11" i="16"/>
  <c r="DM9" i="16"/>
  <c r="C5" i="18" l="1" a="1"/>
  <c r="C5" i="18" s="1"/>
  <c r="C8" i="18" a="1"/>
  <c r="C8" i="18" s="1"/>
  <c r="C17" i="18" a="1"/>
  <c r="C17" i="18" s="1"/>
  <c r="C14" i="18" a="1"/>
  <c r="C14" i="18" s="1"/>
  <c r="C11" i="18" a="1"/>
  <c r="C11" i="18" s="1"/>
  <c r="C23" i="18" a="1"/>
  <c r="C23" i="18" s="1"/>
  <c r="C20" i="18" a="1"/>
  <c r="C20" i="18" s="1"/>
  <c r="C21" i="18" a="1"/>
  <c r="C21" i="18" s="1"/>
  <c r="C18" i="18" a="1"/>
  <c r="C18" i="18" s="1"/>
  <c r="C15" i="18" a="1"/>
  <c r="C15" i="18" s="1"/>
  <c r="C9" i="18" a="1"/>
  <c r="C9" i="18" s="1"/>
  <c r="C12" i="18" a="1"/>
  <c r="C12" i="18" s="1"/>
  <c r="C22" i="18" a="1"/>
  <c r="C22" i="18" s="1"/>
  <c r="C19" i="18" a="1"/>
  <c r="C19" i="18" s="1"/>
  <c r="C13" i="18" a="1"/>
  <c r="C13" i="18" s="1"/>
  <c r="C10" i="18" a="1"/>
  <c r="C10" i="18" s="1"/>
  <c r="C16" i="18" a="1"/>
  <c r="C16" i="18" s="1"/>
  <c r="C4" i="18" a="1"/>
  <c r="C4" i="18" s="1"/>
  <c r="D4" i="18" s="1"/>
  <c r="C7" i="18" a="1"/>
  <c r="C7" i="18" s="1"/>
  <c r="C6" i="18" a="1"/>
  <c r="C6" i="18" s="1"/>
  <c r="I10" i="18" l="1"/>
  <c r="J10" i="18"/>
  <c r="I14" i="18"/>
  <c r="J14" i="18"/>
  <c r="I7" i="18"/>
  <c r="J7" i="18"/>
  <c r="I13" i="18"/>
  <c r="J13" i="18"/>
  <c r="I9" i="18"/>
  <c r="J9" i="18"/>
  <c r="I20" i="18"/>
  <c r="J20" i="18"/>
  <c r="I17" i="18"/>
  <c r="J17" i="18"/>
  <c r="I12" i="18"/>
  <c r="J12" i="18"/>
  <c r="I19" i="18"/>
  <c r="J19" i="18"/>
  <c r="I15" i="18"/>
  <c r="J15" i="18"/>
  <c r="I23" i="18"/>
  <c r="J23" i="18"/>
  <c r="I8" i="18"/>
  <c r="J8" i="18"/>
  <c r="I6" i="18"/>
  <c r="J6" i="18"/>
  <c r="I21" i="18"/>
  <c r="J21" i="18"/>
  <c r="I16" i="18"/>
  <c r="J16" i="18"/>
  <c r="I22" i="18"/>
  <c r="J22" i="18"/>
  <c r="I18" i="18"/>
  <c r="J18" i="18"/>
  <c r="I11" i="18"/>
  <c r="J11" i="18"/>
  <c r="I5" i="18"/>
  <c r="J5" i="18"/>
  <c r="I4" i="18"/>
  <c r="J4" i="18"/>
  <c r="D6" i="18"/>
  <c r="M7" i="18"/>
  <c r="Q5" i="18"/>
  <c r="Q4" i="18"/>
  <c r="D5" i="18"/>
  <c r="N5" i="18"/>
  <c r="P5" i="18"/>
  <c r="M5" i="18"/>
  <c r="D7" i="18"/>
  <c r="L4" i="18"/>
  <c r="M6" i="18"/>
  <c r="M4" i="18"/>
  <c r="N4" i="18"/>
  <c r="Q16" i="18"/>
  <c r="P16" i="18"/>
  <c r="O16" i="18"/>
  <c r="N16" i="18"/>
  <c r="M16" i="18"/>
  <c r="L16" i="18"/>
  <c r="D16" i="18"/>
  <c r="Q22" i="18"/>
  <c r="P22" i="18"/>
  <c r="O22" i="18"/>
  <c r="N22" i="18"/>
  <c r="M22" i="18"/>
  <c r="L22" i="18"/>
  <c r="D22" i="18"/>
  <c r="Q11" i="18"/>
  <c r="P11" i="18"/>
  <c r="O11" i="18"/>
  <c r="N11" i="18"/>
  <c r="M11" i="18"/>
  <c r="L11" i="18"/>
  <c r="D11" i="18"/>
  <c r="L5" i="18"/>
  <c r="O5" i="18"/>
  <c r="Q10" i="18"/>
  <c r="P10" i="18"/>
  <c r="O10" i="18"/>
  <c r="N10" i="18"/>
  <c r="M10" i="18"/>
  <c r="L10" i="18"/>
  <c r="D10" i="18"/>
  <c r="Q12" i="18"/>
  <c r="P12" i="18"/>
  <c r="O12" i="18"/>
  <c r="N12" i="18"/>
  <c r="M12" i="18"/>
  <c r="L12" i="18"/>
  <c r="D12" i="18"/>
  <c r="Q21" i="18"/>
  <c r="P21" i="18"/>
  <c r="O21" i="18"/>
  <c r="N21" i="18"/>
  <c r="M21" i="18"/>
  <c r="L21" i="18"/>
  <c r="D21" i="18"/>
  <c r="Q14" i="18"/>
  <c r="P14" i="18"/>
  <c r="O14" i="18"/>
  <c r="N14" i="18"/>
  <c r="M14" i="18"/>
  <c r="L14" i="18"/>
  <c r="D14" i="18"/>
  <c r="Q13" i="18"/>
  <c r="P13" i="18"/>
  <c r="O13" i="18"/>
  <c r="N13" i="18"/>
  <c r="M13" i="18"/>
  <c r="L13" i="18"/>
  <c r="D13" i="18"/>
  <c r="Q9" i="18"/>
  <c r="P9" i="18"/>
  <c r="O9" i="18"/>
  <c r="N9" i="18"/>
  <c r="M9" i="18"/>
  <c r="L9" i="18"/>
  <c r="D9" i="18"/>
  <c r="Q20" i="18"/>
  <c r="P20" i="18"/>
  <c r="O20" i="18"/>
  <c r="N20" i="18"/>
  <c r="M20" i="18"/>
  <c r="L20" i="18"/>
  <c r="D20" i="18"/>
  <c r="Q17" i="18"/>
  <c r="P17" i="18"/>
  <c r="O17" i="18"/>
  <c r="N17" i="18"/>
  <c r="M17" i="18"/>
  <c r="L17" i="18"/>
  <c r="D17" i="18"/>
  <c r="Q19" i="18"/>
  <c r="P19" i="18"/>
  <c r="O19" i="18"/>
  <c r="N19" i="18"/>
  <c r="M19" i="18"/>
  <c r="L19" i="18"/>
  <c r="D19" i="18"/>
  <c r="Q15" i="18"/>
  <c r="P15" i="18"/>
  <c r="O15" i="18"/>
  <c r="N15" i="18"/>
  <c r="M15" i="18"/>
  <c r="L15" i="18"/>
  <c r="D15" i="18"/>
  <c r="Q23" i="18"/>
  <c r="P23" i="18"/>
  <c r="O23" i="18"/>
  <c r="N23" i="18"/>
  <c r="M23" i="18"/>
  <c r="L23" i="18"/>
  <c r="D23" i="18"/>
  <c r="Q8" i="18"/>
  <c r="P8" i="18"/>
  <c r="O8" i="18"/>
  <c r="N8" i="18"/>
  <c r="M8" i="18"/>
  <c r="L8" i="18"/>
  <c r="D8" i="18"/>
  <c r="Q18" i="18"/>
  <c r="P18" i="18"/>
  <c r="O18" i="18"/>
  <c r="N18" i="18"/>
  <c r="M18" i="18"/>
  <c r="L18" i="18"/>
  <c r="D18" i="18"/>
  <c r="O4" i="18"/>
  <c r="P4" i="18"/>
  <c r="O7" i="18"/>
  <c r="N6" i="18"/>
  <c r="Q7" i="18"/>
  <c r="L6" i="18"/>
  <c r="O6" i="18"/>
  <c r="L7" i="18"/>
  <c r="N7" i="18"/>
  <c r="P7" i="18"/>
  <c r="G7" i="18" s="1"/>
  <c r="P6" i="18"/>
  <c r="Q6" i="18"/>
  <c r="H4" i="18" l="1"/>
  <c r="H5" i="18"/>
  <c r="G6" i="18"/>
  <c r="G5" i="18"/>
  <c r="F4" i="18"/>
  <c r="F7" i="18"/>
  <c r="F5" i="18"/>
  <c r="G4" i="18"/>
  <c r="G10" i="18"/>
  <c r="H11" i="18"/>
  <c r="K5" i="18"/>
  <c r="K7" i="18"/>
  <c r="H8" i="18"/>
  <c r="H17" i="18"/>
  <c r="H14" i="18"/>
  <c r="H16" i="18"/>
  <c r="G21" i="18"/>
  <c r="H20" i="18"/>
  <c r="F14" i="18"/>
  <c r="K21" i="18"/>
  <c r="H19" i="18"/>
  <c r="H10" i="18"/>
  <c r="F11" i="18"/>
  <c r="H22" i="18"/>
  <c r="G16" i="18"/>
  <c r="F13" i="18"/>
  <c r="F22" i="18"/>
  <c r="F16" i="18"/>
  <c r="K18" i="18"/>
  <c r="K13" i="18"/>
  <c r="G18" i="18"/>
  <c r="F8" i="18"/>
  <c r="K8" i="18"/>
  <c r="K23" i="18"/>
  <c r="G15" i="18"/>
  <c r="G13" i="18"/>
  <c r="K14" i="18"/>
  <c r="G12" i="18"/>
  <c r="F18" i="18"/>
  <c r="G17" i="18"/>
  <c r="F20" i="18"/>
  <c r="K9" i="18"/>
  <c r="H18" i="18"/>
  <c r="H15" i="18"/>
  <c r="F19" i="18"/>
  <c r="F17" i="18"/>
  <c r="G20" i="18"/>
  <c r="H13" i="18"/>
  <c r="H12" i="18"/>
  <c r="F10" i="18"/>
  <c r="K22" i="18"/>
  <c r="F23" i="18"/>
  <c r="F15" i="18"/>
  <c r="K20" i="18"/>
  <c r="H9" i="18"/>
  <c r="F21" i="18"/>
  <c r="K16" i="18"/>
  <c r="H23" i="18"/>
  <c r="E18" i="18"/>
  <c r="H7" i="18"/>
  <c r="K19" i="18"/>
  <c r="F9" i="18"/>
  <c r="K10" i="18"/>
  <c r="K11" i="18"/>
  <c r="K15" i="18"/>
  <c r="G9" i="18"/>
  <c r="K12" i="18"/>
  <c r="G22" i="18"/>
  <c r="G23" i="18"/>
  <c r="G8" i="18"/>
  <c r="G19" i="18"/>
  <c r="K17" i="18"/>
  <c r="G14" i="18"/>
  <c r="H21" i="18"/>
  <c r="F12" i="18"/>
  <c r="G11" i="18"/>
  <c r="K6" i="18"/>
  <c r="K4" i="18"/>
  <c r="H6" i="18"/>
  <c r="F6" i="18"/>
  <c r="E5" i="18" l="1"/>
  <c r="E4" i="18"/>
  <c r="E7" i="18"/>
  <c r="E10" i="18"/>
  <c r="E14" i="18"/>
  <c r="E13" i="18"/>
  <c r="E11" i="18"/>
  <c r="E8" i="18"/>
  <c r="E22" i="18"/>
  <c r="E16" i="18"/>
  <c r="E9" i="18"/>
  <c r="E17" i="18"/>
  <c r="E12" i="18"/>
  <c r="E19" i="18"/>
  <c r="E15" i="18"/>
  <c r="E6" i="18"/>
  <c r="E23" i="18"/>
  <c r="E20" i="18"/>
  <c r="E21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<sst xmlns="http://schemas.openxmlformats.org/spreadsheetml/2006/main" count="304" uniqueCount="120">
  <si>
    <t>V</t>
  </si>
  <si>
    <t>N</t>
  </si>
  <si>
    <t>P</t>
  </si>
  <si>
    <t>SQUADRA</t>
  </si>
  <si>
    <t>Punti</t>
  </si>
  <si>
    <t>G</t>
  </si>
  <si>
    <t>Pos.</t>
  </si>
  <si>
    <t>Squadra</t>
  </si>
  <si>
    <t>ClassificaPuntiScontriDiretti</t>
  </si>
  <si>
    <t>Squadre</t>
  </si>
  <si>
    <t>SqrA</t>
  </si>
  <si>
    <t>SqrB</t>
  </si>
  <si>
    <t>GolA</t>
  </si>
  <si>
    <t>GolB</t>
  </si>
  <si>
    <t>Tabella</t>
  </si>
  <si>
    <t>Righe</t>
  </si>
  <si>
    <t>RigaIniziale</t>
  </si>
  <si>
    <t>RigaTab</t>
  </si>
  <si>
    <t>Punti_SqrA</t>
  </si>
  <si>
    <t>Punti_SqrB</t>
  </si>
  <si>
    <t>Gol_SqrA</t>
  </si>
  <si>
    <t>Gol_SqrB</t>
  </si>
  <si>
    <t>ID_Riga</t>
  </si>
  <si>
    <t>SqrCoppie</t>
  </si>
  <si>
    <t>Tabella Unione</t>
  </si>
  <si>
    <t>Helper</t>
  </si>
  <si>
    <t>ListaSqr</t>
  </si>
  <si>
    <t>PuntiPen</t>
  </si>
  <si>
    <t>Punti Penalizzazione</t>
  </si>
  <si>
    <t>Giocate</t>
  </si>
  <si>
    <t>Parziale</t>
  </si>
  <si>
    <t>ClParziale</t>
  </si>
  <si>
    <t>Parimerito</t>
  </si>
  <si>
    <t>PreParimerito</t>
  </si>
  <si>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</si>
  <si>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</si>
  <si>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</si>
  <si>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</si>
  <si>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</si>
  <si>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</si>
  <si>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</si>
  <si>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</si>
  <si>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</si>
  <si>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</si>
  <si>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</si>
  <si>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</si>
  <si>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</si>
  <si>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</si>
  <si>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</si>
  <si>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</si>
  <si>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a1</t>
  </si>
  <si>
    <t>a2</t>
  </si>
  <si>
    <t>b1</t>
  </si>
  <si>
    <t>b2</t>
  </si>
  <si>
    <t>c1</t>
  </si>
  <si>
    <t>c2</t>
  </si>
  <si>
    <t>d1</t>
  </si>
  <si>
    <t>d2</t>
  </si>
  <si>
    <t>e1</t>
  </si>
  <si>
    <t>e2</t>
  </si>
  <si>
    <t>f1</t>
  </si>
  <si>
    <t>f2</t>
  </si>
  <si>
    <t>g1</t>
  </si>
  <si>
    <t>g2</t>
  </si>
  <si>
    <t>h1</t>
  </si>
  <si>
    <t>h2</t>
  </si>
  <si>
    <t>Gol</t>
  </si>
  <si>
    <t>ClassificaGolScontriDiretti</t>
  </si>
  <si>
    <t>calc</t>
  </si>
  <si>
    <t>ClassificaFinaleScontriDiretti</t>
  </si>
  <si>
    <t>Tabella per classifica avulsa (massimo 8 squadre a pari punti)</t>
  </si>
  <si>
    <t>Avulsa</t>
  </si>
  <si>
    <t>N° Squadre partecipanti =</t>
  </si>
  <si>
    <t>Tabella Punti negli Scontri Diretti</t>
  </si>
  <si>
    <t>PuntiSD</t>
  </si>
  <si>
    <t>Colonna1</t>
  </si>
  <si>
    <t>Colonna2</t>
  </si>
  <si>
    <t>Colonna3</t>
  </si>
  <si>
    <t>Colonna4</t>
  </si>
  <si>
    <t>Colonna5</t>
  </si>
  <si>
    <t>Colonna6</t>
  </si>
  <si>
    <t>Colonna7</t>
  </si>
  <si>
    <t>Colonna8</t>
  </si>
  <si>
    <t>Colonna9</t>
  </si>
  <si>
    <t>Colonna10</t>
  </si>
  <si>
    <t>Colonna11</t>
  </si>
  <si>
    <t>Colonna12</t>
  </si>
  <si>
    <t>Colonna13</t>
  </si>
  <si>
    <t>Colonna14</t>
  </si>
  <si>
    <t>Colonna15</t>
  </si>
  <si>
    <t>Colonna16</t>
  </si>
  <si>
    <t>Colonna17</t>
  </si>
  <si>
    <t>Colonna18</t>
  </si>
  <si>
    <t>Colonna19</t>
  </si>
  <si>
    <t>Colonna20</t>
  </si>
  <si>
    <t>Tabella Reti negli Scontri Diretti</t>
  </si>
  <si>
    <t>RetiSD</t>
  </si>
  <si>
    <t>GolFatti</t>
  </si>
  <si>
    <t>GolSubiti</t>
  </si>
  <si>
    <t>DifferenzaReti</t>
  </si>
  <si>
    <t>CalcoloClassificaFinale</t>
  </si>
  <si>
    <t>ClassificaFinale</t>
  </si>
  <si>
    <t>Tabella per calcolo Classifica</t>
  </si>
  <si>
    <t>Classifica</t>
  </si>
  <si>
    <t>GF</t>
  </si>
  <si>
    <t>GS</t>
  </si>
  <si>
    <t>M</t>
  </si>
  <si>
    <t>IN CASA</t>
  </si>
  <si>
    <t>IN TRASFERTA</t>
  </si>
  <si>
    <t>TOTALE</t>
  </si>
  <si>
    <t>GIRONE DI ANDATA</t>
  </si>
  <si>
    <t>GIRONE DI RITORNO</t>
  </si>
  <si>
    <t>Champion's League</t>
  </si>
  <si>
    <t>Europa League</t>
  </si>
  <si>
    <t>Preliminari Europa League</t>
  </si>
  <si>
    <t>Retrocessione</t>
  </si>
  <si>
    <t>Tabella per calcolo risultati</t>
  </si>
  <si>
    <t>Risultati</t>
  </si>
  <si>
    <t>TabellaFinale</t>
  </si>
  <si>
    <r>
      <rPr>
        <b/>
        <i/>
        <sz val="11"/>
        <color theme="1"/>
        <rFont val="Calibri"/>
        <family val="2"/>
        <scheme val="minor"/>
      </rPr>
      <t>NB</t>
    </r>
    <r>
      <rPr>
        <i/>
        <sz val="11"/>
        <color theme="1"/>
        <rFont val="Calibri"/>
        <family val="2"/>
        <scheme val="minor"/>
      </rPr>
      <t xml:space="preserve">. </t>
    </r>
    <r>
      <rPr>
        <b/>
        <u/>
        <sz val="11"/>
        <color rgb="FFFF0000"/>
        <rFont val="Calibri"/>
        <family val="2"/>
        <scheme val="minor"/>
      </rPr>
      <t>NON</t>
    </r>
    <r>
      <rPr>
        <sz val="11"/>
        <color theme="1"/>
        <rFont val="Calibri"/>
        <family val="2"/>
        <scheme val="minor"/>
      </rPr>
      <t xml:space="preserve"> cancellare il campo Squadre partecipanti. Inserire valori tra 4 e 20.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</si>
</sst>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+0;\-0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color theme="1"/>
      <name val="Cambria"/>
      <family val="1"/>
    </font>
    <font>
      <b/>
      <sz val="14"/>
      <color theme="5" tint="-0.249977111117893"/>
      <name val="Calibri"/>
      <family val="2"/>
      <scheme val="minor"/>
    </font>
    <font>
      <b/>
      <sz val="14"/>
      <color theme="1"/>
      <name val="Cambria"/>
      <family val="1"/>
    </font>
    <font>
      <b/>
      <i/>
      <sz val="12"/>
      <color theme="5" tint="-0.249977111117893"/>
      <name val="Calibri"/>
      <family val="2"/>
      <scheme val="minor"/>
    </font>
    <font>
      <b/>
      <sz val="12"/>
      <color theme="1"/>
      <name val="Cambria"/>
      <family val="1"/>
    </font>
    <font>
      <i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3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i/>
      <sz val="10"/>
      <color theme="0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70C0"/>
      </right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/>
      <right style="thin">
        <color rgb="FF0070C0"/>
      </right>
      <top style="thin">
        <color rgb="FF0070C0"/>
      </top>
      <bottom/>
      <diagonal/>
    </border>
    <border>
      <left/>
      <right/>
      <top style="thin">
        <color rgb="FF0070C0"/>
      </top>
      <bottom/>
      <diagonal/>
    </border>
    <border>
      <left style="thin">
        <color rgb="FF0070C0"/>
      </left>
      <right style="thin">
        <color rgb="FF0070C0"/>
      </right>
      <top/>
      <bottom/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/>
      <right/>
      <top/>
      <bottom style="thin">
        <color rgb="FF0070C0"/>
      </bottom>
      <diagonal/>
    </border>
    <border>
      <left style="thin">
        <color rgb="FF0070C0"/>
      </left>
      <right/>
      <top/>
      <bottom/>
      <diagonal/>
    </border>
    <border>
      <left/>
      <right style="thin">
        <color theme="4"/>
      </right>
      <top/>
      <bottom/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/>
      <bottom style="thin">
        <color theme="4"/>
      </bottom>
      <diagonal/>
    </border>
    <border>
      <left style="thin">
        <color rgb="FF0070C0"/>
      </left>
      <right/>
      <top style="thin">
        <color rgb="FF0070C0"/>
      </top>
      <bottom/>
      <diagonal/>
    </border>
    <border>
      <left style="thin">
        <color rgb="FF0070C0"/>
      </left>
      <right/>
      <top/>
      <bottom style="thin">
        <color rgb="FF0070C0"/>
      </bottom>
      <diagonal/>
    </border>
    <border>
      <left/>
      <right style="thin">
        <color theme="4"/>
      </right>
      <top/>
      <bottom style="thin">
        <color rgb="FF0070C0"/>
      </bottom>
      <diagonal/>
    </border>
    <border>
      <left style="thin">
        <color rgb="FF0070C0"/>
      </left>
      <right/>
      <top/>
      <bottom style="thin">
        <color theme="4"/>
      </bottom>
      <diagonal/>
    </border>
    <border>
      <left/>
      <right style="thin">
        <color rgb="FF0070C0"/>
      </right>
      <top/>
      <bottom style="thin">
        <color theme="4"/>
      </bottom>
      <diagonal/>
    </border>
    <border>
      <left/>
      <right/>
      <top/>
      <bottom style="medium">
        <color rgb="FF0070C0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quotePrefix="1" applyFont="1"/>
    <xf numFmtId="0" fontId="6" fillId="0" borderId="0" xfId="0" applyFont="1"/>
    <xf numFmtId="0" fontId="5" fillId="0" borderId="13" xfId="0" applyFont="1" applyBorder="1"/>
    <xf numFmtId="0" fontId="7" fillId="0" borderId="13" xfId="0" applyFont="1" applyBorder="1" applyAlignment="1">
      <alignment horizontal="right"/>
    </xf>
    <xf numFmtId="0" fontId="8" fillId="0" borderId="0" xfId="0" applyFont="1"/>
    <xf numFmtId="0" fontId="6" fillId="0" borderId="13" xfId="0" applyFont="1" applyBorder="1"/>
    <xf numFmtId="0" fontId="4" fillId="0" borderId="13" xfId="0" applyFont="1" applyBorder="1" applyAlignment="1">
      <alignment horizontal="right"/>
    </xf>
    <xf numFmtId="0" fontId="5" fillId="0" borderId="0" xfId="0" applyFont="1" applyBorder="1"/>
    <xf numFmtId="0" fontId="7" fillId="0" borderId="0" xfId="0" applyFont="1" applyBorder="1" applyAlignment="1">
      <alignment horizontal="right"/>
    </xf>
    <xf numFmtId="0" fontId="6" fillId="0" borderId="0" xfId="0" applyFont="1" applyBorder="1"/>
    <xf numFmtId="0" fontId="4" fillId="0" borderId="0" xfId="0" applyFont="1" applyBorder="1" applyAlignment="1">
      <alignment horizontal="right"/>
    </xf>
    <xf numFmtId="0" fontId="3" fillId="3" borderId="0" xfId="0" applyFont="1" applyFill="1"/>
    <xf numFmtId="0" fontId="3" fillId="2" borderId="0" xfId="0" applyFont="1" applyFill="1"/>
    <xf numFmtId="0" fontId="3" fillId="0" borderId="0" xfId="0" quotePrefix="1" applyFont="1" applyAlignment="1"/>
    <xf numFmtId="0" fontId="3" fillId="0" borderId="0" xfId="0" quotePrefix="1" applyFont="1" applyAlignment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10" fillId="0" borderId="0" xfId="0" applyFont="1" applyAlignment="1" applyProtection="1">
      <alignment horizontal="center" vertical="center"/>
    </xf>
    <xf numFmtId="0" fontId="12" fillId="0" borderId="6" xfId="0" applyFont="1" applyBorder="1" applyAlignment="1" applyProtection="1">
      <alignment horizontal="center" vertical="center"/>
    </xf>
    <xf numFmtId="0" fontId="12" fillId="0" borderId="4" xfId="0" applyFont="1" applyBorder="1" applyAlignment="1" applyProtection="1">
      <alignment horizontal="center" vertical="center"/>
    </xf>
    <xf numFmtId="0" fontId="12" fillId="0" borderId="5" xfId="0" applyFont="1" applyBorder="1" applyAlignment="1" applyProtection="1">
      <alignment horizontal="center" vertical="center"/>
    </xf>
    <xf numFmtId="0" fontId="10" fillId="0" borderId="3" xfId="0" applyFont="1" applyBorder="1" applyAlignment="1" applyProtection="1">
      <alignment horizontal="center" vertical="center"/>
      <protection locked="0"/>
    </xf>
    <xf numFmtId="0" fontId="10" fillId="0" borderId="1" xfId="0" applyFont="1" applyBorder="1" applyAlignment="1" applyProtection="1">
      <alignment horizontal="center" vertical="center"/>
      <protection locked="0"/>
    </xf>
    <xf numFmtId="0" fontId="10" fillId="0" borderId="2" xfId="0" applyFont="1" applyBorder="1" applyAlignment="1" applyProtection="1">
      <alignment horizontal="center" vertical="center"/>
      <protection locked="0"/>
    </xf>
    <xf numFmtId="0" fontId="10" fillId="0" borderId="3" xfId="0" applyFont="1" applyBorder="1" applyAlignment="1" applyProtection="1">
      <alignment horizontal="center" vertical="center"/>
    </xf>
    <xf numFmtId="0" fontId="10" fillId="0" borderId="1" xfId="0" applyFont="1" applyBorder="1" applyAlignment="1" applyProtection="1">
      <alignment horizontal="center" vertical="center"/>
    </xf>
    <xf numFmtId="0" fontId="10" fillId="0" borderId="8" xfId="0" applyFont="1" applyBorder="1" applyAlignment="1" applyProtection="1">
      <alignment horizontal="center" vertical="center"/>
      <protection locked="0"/>
    </xf>
    <xf numFmtId="0" fontId="10" fillId="0" borderId="7" xfId="0" applyFont="1" applyBorder="1" applyAlignment="1" applyProtection="1">
      <alignment horizontal="center" vertical="center"/>
      <protection locked="0"/>
    </xf>
    <xf numFmtId="0" fontId="10" fillId="0" borderId="9" xfId="0" applyFont="1" applyBorder="1" applyAlignment="1" applyProtection="1">
      <alignment horizontal="center" vertical="center"/>
      <protection locked="0"/>
    </xf>
    <xf numFmtId="0" fontId="10" fillId="0" borderId="8" xfId="0" applyFont="1" applyBorder="1" applyAlignment="1" applyProtection="1">
      <alignment horizontal="center" vertical="center"/>
    </xf>
    <xf numFmtId="0" fontId="10" fillId="0" borderId="7" xfId="0" applyFont="1" applyBorder="1" applyAlignment="1" applyProtection="1">
      <alignment horizontal="center" vertical="center"/>
    </xf>
    <xf numFmtId="0" fontId="13" fillId="8" borderId="18" xfId="0" quotePrefix="1" applyFont="1" applyFill="1" applyBorder="1" applyAlignment="1">
      <alignment horizontal="center" vertical="center"/>
    </xf>
    <xf numFmtId="0" fontId="13" fillId="8" borderId="18" xfId="0" applyFont="1" applyFill="1" applyBorder="1" applyAlignment="1">
      <alignment horizontal="center" vertical="center"/>
    </xf>
    <xf numFmtId="0" fontId="13" fillId="6" borderId="18" xfId="0" applyFont="1" applyFill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6" borderId="27" xfId="0" applyFont="1" applyFill="1" applyBorder="1" applyAlignment="1">
      <alignment horizontal="center" vertical="center"/>
    </xf>
    <xf numFmtId="0" fontId="13" fillId="5" borderId="15" xfId="0" applyFont="1" applyFill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5" fillId="7" borderId="0" xfId="0" applyFont="1" applyFill="1" applyBorder="1" applyAlignment="1">
      <alignment horizontal="center" vertical="center"/>
    </xf>
    <xf numFmtId="0" fontId="15" fillId="7" borderId="22" xfId="0" applyFont="1" applyFill="1" applyBorder="1" applyAlignment="1">
      <alignment horizontal="center" vertical="center"/>
    </xf>
    <xf numFmtId="0" fontId="15" fillId="7" borderId="14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8" borderId="22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8" borderId="14" xfId="0" quotePrefix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8" borderId="21" xfId="0" applyFont="1" applyFill="1" applyBorder="1" applyAlignment="1">
      <alignment horizontal="center" vertical="center"/>
    </xf>
    <xf numFmtId="0" fontId="3" fillId="8" borderId="20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3" fillId="6" borderId="18" xfId="0" applyFont="1" applyFill="1" applyBorder="1" applyAlignment="1">
      <alignment horizontal="center" vertical="center"/>
    </xf>
    <xf numFmtId="0" fontId="3" fillId="6" borderId="22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23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6" borderId="24" xfId="0" applyFont="1" applyFill="1" applyBorder="1" applyAlignment="1">
      <alignment horizontal="center" vertical="center"/>
    </xf>
    <xf numFmtId="0" fontId="3" fillId="6" borderId="27" xfId="0" applyFont="1" applyFill="1" applyBorder="1" applyAlignment="1">
      <alignment horizontal="center" vertical="center"/>
    </xf>
    <xf numFmtId="0" fontId="3" fillId="6" borderId="31" xfId="0" applyFont="1" applyFill="1" applyBorder="1" applyAlignment="1">
      <alignment horizontal="center" vertical="center"/>
    </xf>
    <xf numFmtId="0" fontId="3" fillId="6" borderId="25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3" fillId="6" borderId="29" xfId="0" applyFont="1" applyFill="1" applyBorder="1" applyAlignment="1">
      <alignment horizontal="center" vertical="center"/>
    </xf>
    <xf numFmtId="0" fontId="3" fillId="6" borderId="21" xfId="0" applyFont="1" applyFill="1" applyBorder="1" applyAlignment="1">
      <alignment horizontal="center" vertical="center"/>
    </xf>
    <xf numFmtId="0" fontId="3" fillId="6" borderId="20" xfId="0" applyFont="1" applyFill="1" applyBorder="1" applyAlignment="1">
      <alignment horizontal="center" vertical="center"/>
    </xf>
    <xf numFmtId="0" fontId="3" fillId="9" borderId="21" xfId="0" applyFont="1" applyFill="1" applyBorder="1" applyAlignment="1">
      <alignment horizontal="center" vertical="center"/>
    </xf>
    <xf numFmtId="0" fontId="3" fillId="9" borderId="20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left" vertical="center"/>
    </xf>
    <xf numFmtId="0" fontId="3" fillId="9" borderId="26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3" fillId="8" borderId="26" xfId="0" applyFont="1" applyFill="1" applyBorder="1" applyAlignment="1">
      <alignment horizontal="center" vertical="center"/>
    </xf>
    <xf numFmtId="0" fontId="13" fillId="3" borderId="18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13" fillId="3" borderId="19" xfId="0" applyFont="1" applyFill="1" applyBorder="1" applyAlignment="1">
      <alignment horizontal="center" vertical="center"/>
    </xf>
    <xf numFmtId="0" fontId="3" fillId="3" borderId="29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13" fillId="3" borderId="14" xfId="0" applyFont="1" applyFill="1" applyBorder="1" applyAlignment="1">
      <alignment horizontal="center" vertical="center"/>
    </xf>
    <xf numFmtId="0" fontId="3" fillId="8" borderId="18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3" fillId="9" borderId="19" xfId="0" applyFont="1" applyFill="1" applyBorder="1" applyAlignment="1">
      <alignment horizontal="center" vertical="center"/>
    </xf>
    <xf numFmtId="164" fontId="3" fillId="8" borderId="14" xfId="0" applyNumberFormat="1" applyFont="1" applyFill="1" applyBorder="1" applyAlignment="1">
      <alignment horizontal="center" vertical="center"/>
    </xf>
    <xf numFmtId="164" fontId="3" fillId="8" borderId="20" xfId="0" applyNumberFormat="1" applyFont="1" applyFill="1" applyBorder="1" applyAlignment="1">
      <alignment horizontal="center" vertical="center"/>
    </xf>
    <xf numFmtId="164" fontId="3" fillId="5" borderId="16" xfId="0" applyNumberFormat="1" applyFont="1" applyFill="1" applyBorder="1" applyAlignment="1">
      <alignment horizontal="center" vertical="center"/>
    </xf>
    <xf numFmtId="164" fontId="3" fillId="9" borderId="20" xfId="0" applyNumberFormat="1" applyFont="1" applyFill="1" applyBorder="1" applyAlignment="1">
      <alignment horizontal="center" vertical="center"/>
    </xf>
    <xf numFmtId="164" fontId="3" fillId="6" borderId="14" xfId="0" applyNumberFormat="1" applyFont="1" applyFill="1" applyBorder="1" applyAlignment="1">
      <alignment horizontal="center" vertical="center"/>
    </xf>
    <xf numFmtId="164" fontId="3" fillId="0" borderId="14" xfId="0" applyNumberFormat="1" applyFont="1" applyBorder="1" applyAlignment="1">
      <alignment horizontal="center" vertical="center"/>
    </xf>
    <xf numFmtId="164" fontId="3" fillId="6" borderId="32" xfId="0" applyNumberFormat="1" applyFont="1" applyFill="1" applyBorder="1" applyAlignment="1">
      <alignment horizontal="center" vertical="center"/>
    </xf>
    <xf numFmtId="164" fontId="3" fillId="3" borderId="14" xfId="0" applyNumberFormat="1" applyFont="1" applyFill="1" applyBorder="1" applyAlignment="1">
      <alignment horizontal="center" vertical="center"/>
    </xf>
    <xf numFmtId="164" fontId="3" fillId="3" borderId="20" xfId="0" applyNumberFormat="1" applyFont="1" applyFill="1" applyBorder="1" applyAlignment="1">
      <alignment horizontal="center" vertical="center"/>
    </xf>
    <xf numFmtId="0" fontId="0" fillId="0" borderId="0" xfId="0" applyFill="1" applyAlignment="1" applyProtection="1">
      <alignment horizontal="center" vertical="center"/>
      <protection locked="0"/>
    </xf>
    <xf numFmtId="0" fontId="0" fillId="4" borderId="0" xfId="0" applyFill="1" applyAlignment="1" applyProtection="1">
      <alignment horizontal="center" vertical="center"/>
      <protection locked="0"/>
    </xf>
    <xf numFmtId="0" fontId="0" fillId="0" borderId="0" xfId="0" applyFont="1" applyFill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</xf>
    <xf numFmtId="0" fontId="0" fillId="0" borderId="0" xfId="0" applyProtection="1"/>
    <xf numFmtId="0" fontId="9" fillId="0" borderId="0" xfId="0" applyFont="1" applyProtection="1"/>
    <xf numFmtId="0" fontId="1" fillId="0" borderId="0" xfId="0" applyFont="1" applyProtection="1"/>
    <xf numFmtId="0" fontId="6" fillId="0" borderId="33" xfId="0" applyFont="1" applyBorder="1"/>
    <xf numFmtId="0" fontId="4" fillId="0" borderId="33" xfId="0" applyFont="1" applyBorder="1" applyAlignment="1">
      <alignment horizontal="right"/>
    </xf>
    <xf numFmtId="0" fontId="8" fillId="0" borderId="33" xfId="0" applyFont="1" applyBorder="1"/>
    <xf numFmtId="0" fontId="3" fillId="0" borderId="0" xfId="0" applyFont="1" applyFill="1"/>
    <xf numFmtId="0" fontId="3" fillId="10" borderId="0" xfId="0" applyFont="1" applyFill="1"/>
    <xf numFmtId="0" fontId="0" fillId="0" borderId="0" xfId="0" applyAlignment="1" applyProtection="1">
      <alignment horizontal="center" wrapText="1"/>
    </xf>
    <xf numFmtId="0" fontId="12" fillId="6" borderId="10" xfId="0" applyFont="1" applyFill="1" applyBorder="1" applyAlignment="1" applyProtection="1">
      <alignment horizontal="center" vertical="center"/>
    </xf>
    <xf numFmtId="0" fontId="12" fillId="6" borderId="11" xfId="0" applyFont="1" applyFill="1" applyBorder="1" applyAlignment="1" applyProtection="1">
      <alignment horizontal="center" vertical="center"/>
    </xf>
    <xf numFmtId="0" fontId="12" fillId="6" borderId="12" xfId="0" applyFont="1" applyFill="1" applyBorder="1" applyAlignment="1" applyProtection="1">
      <alignment horizontal="center" vertical="center"/>
    </xf>
    <xf numFmtId="0" fontId="11" fillId="0" borderId="1" xfId="0" applyFont="1" applyBorder="1" applyAlignment="1" applyProtection="1">
      <alignment horizontal="center" vertical="center"/>
    </xf>
    <xf numFmtId="0" fontId="15" fillId="7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</cellXfs>
  <cellStyles count="1">
    <cellStyle name="Normale" xfId="0" builtinId="0"/>
  </cellStyles>
  <dxfs count="48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ill>
        <patternFill patternType="lightUp"/>
      </fill>
    </dxf>
    <dxf>
      <fill>
        <patternFill patternType="lightUp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protection locked="1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protection locked="1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protection locked="1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protection locked="1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protection locked="1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protection locked="1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protection locked="1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protection locked="1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protection locked="1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protection locked="1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protection locked="1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protection locked="1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protection locked="1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protection locked="1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protection locked="1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protection locked="1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protection locked="1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protection locked="1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protection locked="1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protection locked="0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protection locked="0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protection locked="0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protection locked="0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protection locked="0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protection locked="0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protection locked="0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protection locked="0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protection locked="0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protection locked="0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protection locked="0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protection locked="0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protection locked="0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protection locked="0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protection locked="0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protection locked="0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protection locked="0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protection locked="0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protection locked="0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numFmt numFmtId="165" formatCode=";;;"/>
      <fill>
        <patternFill patternType="lightUp"/>
      </fill>
    </dxf>
    <dxf>
      <numFmt numFmtId="165" formatCode=";;;"/>
      <fill>
        <patternFill patternType="lightUp"/>
      </fill>
    </dxf>
    <dxf>
      <numFmt numFmtId="165" formatCode=";;;"/>
      <fill>
        <patternFill patternType="lightUp"/>
      </fill>
    </dxf>
    <dxf>
      <numFmt numFmtId="165" formatCode=";;;"/>
      <fill>
        <patternFill patternType="lightUp"/>
      </fill>
    </dxf>
    <dxf>
      <numFmt numFmtId="165" formatCode=";;;"/>
      <fill>
        <patternFill patternType="lightUp"/>
      </fill>
    </dxf>
    <dxf>
      <numFmt numFmtId="165" formatCode=";;;"/>
      <fill>
        <patternFill patternType="lightUp"/>
      </fill>
    </dxf>
    <dxf>
      <numFmt numFmtId="165" formatCode=";;;"/>
      <fill>
        <patternFill patternType="lightUp"/>
      </fill>
    </dxf>
    <dxf>
      <numFmt numFmtId="165" formatCode=";;;"/>
      <fill>
        <patternFill patternType="lightUp"/>
      </fill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protection locked="0" hidden="0"/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protection locked="0" hidden="0"/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protection locked="0" hidden="0"/>
    </dxf>
    <dxf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protection locked="1" hidden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/>
        <color rgb="FFFF0000"/>
      </font>
      <fill>
        <patternFill>
          <bgColor rgb="FFFFFF00"/>
        </patternFill>
      </fill>
    </dxf>
    <dxf>
      <font>
        <color theme="0"/>
      </font>
    </dxf>
  </dxfs>
  <tableStyles count="0" defaultTableStyle="TableStyleMedium2" defaultPivotStyle="PivotStyleLight16"/>
  <colors>
    <mruColors>
      <color rgb="FFFF6600"/>
      <color rgb="FF0033CC"/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94BD155-6E18-4BE8-9CE1-F0F9A1CCBF08}" name="ListaSquadre" displayName="ListaSquadre" ref="C2:C21" headerRowCount="0" totalsRowShown="0" headerRowDxfId="482" dataDxfId="481" totalsRowDxfId="480">
  <tableColumns count="1">
    <tableColumn id="1" xr3:uid="{E7F36BBE-7D9C-483F-8A1C-ED72329AAC0C}" name="CLUB" dataDxfId="479" totalsRowDxfId="47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8629D81A-5263-4A64-AD2E-4B86AC7FEC03}" name="Check" displayName="Check" ref="H2" headerRowCount="0" totalsRowShown="0" headerRowDxfId="477" dataDxfId="476">
  <tableColumns count="1">
    <tableColumn id="1" xr3:uid="{6022A340-B5F8-4E0E-9EAD-15C2A68D9877}" name="Colonna1" headerRowDxfId="475" dataDxfId="47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D6D720B-D8EF-4BA6-99F9-F5431D2C0562}" name="Giornata1" displayName="Giornata1" ref="G11:J21" totalsRowShown="0" headerRowDxfId="465" dataDxfId="463" headerRowBorderDxfId="464" tableBorderDxfId="462" totalsRowBorderDxfId="461">
  <autoFilter ref="G11:J21" xr:uid="{1C3E344D-05C3-4677-A805-EB777F9209F6}"/>
  <tableColumns count="4">
    <tableColumn id="1" xr3:uid="{C4CFB166-1075-459C-A10C-F4E11F33467C}" name="SqrA" dataDxfId="460"/>
    <tableColumn id="2" xr3:uid="{F371EEF7-8143-47B2-92A2-4710FFD35B28}" name="SqrB" dataDxfId="459"/>
    <tableColumn id="3" xr3:uid="{6C3A1AAA-FEDB-425D-BD8C-D49D696154F0}" name="GolA" dataDxfId="458"/>
    <tableColumn id="4" xr3:uid="{C3DD4814-0370-4946-A9B9-1C5A44D8439E}" name="GolB" dataDxfId="45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6B2A218-D748-46C2-BA4C-969FEA658647}" name="Giornata2" displayName="Giornata2" ref="B24:E34" totalsRowShown="0" headerRowDxfId="456" dataDxfId="454" headerRowBorderDxfId="455" tableBorderDxfId="453" totalsRowBorderDxfId="452">
  <autoFilter ref="B24:E34" xr:uid="{E2689F98-043C-40F6-805A-DFABD623B9C5}"/>
  <tableColumns count="4">
    <tableColumn id="1" xr3:uid="{30FFB957-29B8-41C9-B8BF-41647D7B7E98}" name="SqrA" dataDxfId="451"/>
    <tableColumn id="2" xr3:uid="{C8B75C06-E7F6-4ED9-BED1-04045FFC6847}" name="SqrB" dataDxfId="450"/>
    <tableColumn id="3" xr3:uid="{18A55CB2-CC9C-4D7E-BBD7-4EC931184A95}" name="GolA" dataDxfId="449"/>
    <tableColumn id="4" xr3:uid="{3697CA07-0FA6-40AB-BAC5-EDAFD7DB584D}" name="GolB" dataDxfId="448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28C07CD-4200-44D7-8878-2FEAA9FECE34}" name="Giornata3" displayName="Giornata3" ref="G24:J34" totalsRowShown="0" headerRowDxfId="447" dataDxfId="445" headerRowBorderDxfId="446" tableBorderDxfId="444" totalsRowBorderDxfId="443">
  <autoFilter ref="G24:J34" xr:uid="{D7D6334D-0675-4BA9-8161-E865E8D51F68}"/>
  <tableColumns count="4">
    <tableColumn id="1" xr3:uid="{9417B8FE-C226-46E3-BBBA-445137BBEC2B}" name="SqrA" dataDxfId="442"/>
    <tableColumn id="2" xr3:uid="{704274D4-1896-44BF-8998-52478A40B3D5}" name="SqrB" dataDxfId="441"/>
    <tableColumn id="3" xr3:uid="{79188971-E199-4B41-BA93-5D2390848EE0}" name="GolA" dataDxfId="440"/>
    <tableColumn id="4" xr3:uid="{2B4911F9-976A-4600-AD6E-22AA6C666007}" name="GolB" dataDxfId="439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834454A-A38F-4FB4-A74A-ACB1780C585A}" name="Giornata4" displayName="Giornata4" ref="B37:E47" totalsRowShown="0" headerRowDxfId="438" dataDxfId="436" headerRowBorderDxfId="437" tableBorderDxfId="435" totalsRowBorderDxfId="434">
  <autoFilter ref="B37:E47" xr:uid="{5732AC3A-06C8-42E2-A313-50A0232844C5}"/>
  <tableColumns count="4">
    <tableColumn id="1" xr3:uid="{AA70986D-9A43-4CFF-ADFB-5A799534A594}" name="SqrA" dataDxfId="433"/>
    <tableColumn id="2" xr3:uid="{4B16E71E-EC76-46F9-89C3-EC605C591B11}" name="SqrB" dataDxfId="432"/>
    <tableColumn id="3" xr3:uid="{EACE94C3-18F7-4BEC-92D9-5934CBD49E73}" name="GolA" dataDxfId="431"/>
    <tableColumn id="4" xr3:uid="{FA013F91-DBB4-4478-B80A-89AD8007441F}" name="GolB" dataDxfId="430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F6F674E-825D-4636-90CC-E1D4EBB416C1}" name="Giornata5" displayName="Giornata5" ref="G37:J47" totalsRowShown="0" headerRowDxfId="429" dataDxfId="427" headerRowBorderDxfId="428" tableBorderDxfId="426" totalsRowBorderDxfId="425">
  <autoFilter ref="G37:J47" xr:uid="{EF44FB79-9978-4CF4-A0C1-268AB0B1CC5E}"/>
  <tableColumns count="4">
    <tableColumn id="1" xr3:uid="{04C460DA-5C40-4BC7-8D61-0F55A6F24CA2}" name="SqrA" dataDxfId="424"/>
    <tableColumn id="2" xr3:uid="{D6A0F877-0342-40FD-861F-A7689A1F3E08}" name="SqrB" dataDxfId="423"/>
    <tableColumn id="3" xr3:uid="{7C0855F5-CFD8-4575-AA59-4CC6D4640F01}" name="GolA" dataDxfId="422"/>
    <tableColumn id="4" xr3:uid="{6246D505-1F50-441E-9C70-A74A7A95AA9D}" name="GolB" dataDxfId="421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FD928C0-BC69-4AF8-B5D1-1D4F6754FDD5}" name="Giornata6" displayName="Giornata6" ref="B50:E60" totalsRowShown="0" headerRowDxfId="420" dataDxfId="418" headerRowBorderDxfId="419" tableBorderDxfId="417" totalsRowBorderDxfId="416">
  <autoFilter ref="B50:E60" xr:uid="{EA115D35-2767-4564-BC89-CC9C4946F0F3}"/>
  <tableColumns count="4">
    <tableColumn id="1" xr3:uid="{9A0A3426-19F0-415F-B75E-7EC4BE040890}" name="SqrA" dataDxfId="415"/>
    <tableColumn id="2" xr3:uid="{C6710BB1-2584-4EDC-B6D9-9C2C023189B4}" name="SqrB" dataDxfId="414"/>
    <tableColumn id="3" xr3:uid="{0E43C55A-4B5D-41B4-A3CD-4A84FD064852}" name="GolA" dataDxfId="413"/>
    <tableColumn id="4" xr3:uid="{B3962BFB-8AF9-44D6-ABCF-D02A5424B7BE}" name="GolB" dataDxfId="412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28B68A3-17C1-44FC-B603-4F3A5BC82EF3}" name="Giornata7" displayName="Giornata7" ref="G50:J60" totalsRowShown="0" headerRowDxfId="411" dataDxfId="409" headerRowBorderDxfId="410" tableBorderDxfId="408" totalsRowBorderDxfId="407">
  <autoFilter ref="G50:J60" xr:uid="{E347CAE8-996E-4B63-99A2-A56010859F69}"/>
  <tableColumns count="4">
    <tableColumn id="1" xr3:uid="{872D1869-0A13-4B9F-BC5C-D62322BA2845}" name="SqrA" dataDxfId="406"/>
    <tableColumn id="2" xr3:uid="{9A293394-A748-4190-B67F-07F2A07A3EC5}" name="SqrB" dataDxfId="405"/>
    <tableColumn id="3" xr3:uid="{6791BC82-7B01-4E5E-9E9F-3F0859C1C888}" name="GolA" dataDxfId="404"/>
    <tableColumn id="4" xr3:uid="{395CABF6-D4CF-4552-ACB3-26E078CA20A7}" name="GolB" dataDxfId="403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70EBBF5-6E66-4C73-9937-D81230122990}" name="Giornata8" displayName="Giornata8" ref="B63:E73" totalsRowShown="0" headerRowDxfId="402" dataDxfId="400" headerRowBorderDxfId="401" tableBorderDxfId="399" totalsRowBorderDxfId="398">
  <autoFilter ref="B63:E73" xr:uid="{74EA873A-9AD6-4C34-9183-810C401B3F52}"/>
  <tableColumns count="4">
    <tableColumn id="1" xr3:uid="{BDB43413-2470-436E-AD97-77A6C8982000}" name="SqrA" dataDxfId="397"/>
    <tableColumn id="2" xr3:uid="{A91D8307-D352-48A1-BC50-063EE90C390F}" name="SqrB" dataDxfId="396"/>
    <tableColumn id="3" xr3:uid="{01F5D9A1-60A7-4961-B63F-453319316058}" name="GolA" dataDxfId="395"/>
    <tableColumn id="4" xr3:uid="{D43F7878-5E22-4D7C-AE01-71532F2C2AA4}" name="GolB" dataDxfId="39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A231D7F-CB35-4675-B678-26D45C1D8A50}" name="Giornata9" displayName="Giornata9" ref="G63:J73" totalsRowShown="0" headerRowDxfId="393" dataDxfId="391" headerRowBorderDxfId="392" tableBorderDxfId="390" totalsRowBorderDxfId="389">
  <autoFilter ref="G63:J73" xr:uid="{407C5579-F5BC-4B0B-A356-C740E94C1109}"/>
  <tableColumns count="4">
    <tableColumn id="1" xr3:uid="{6EB32A10-C8CC-421F-8A16-0380C9355EDF}" name="SqrA" dataDxfId="388"/>
    <tableColumn id="2" xr3:uid="{FD06F041-BD8F-43A0-97C8-8071E328634E}" name="SqrB" dataDxfId="387"/>
    <tableColumn id="3" xr3:uid="{0DAC17A9-8015-4012-80DC-493567B22DCD}" name="GolA" dataDxfId="386"/>
    <tableColumn id="4" xr3:uid="{58882CFF-E69D-480C-8195-386991D277B2}" name="GolB" dataDxfId="385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1815126-68C4-496A-A9A5-D460828792A2}" name="Giornata10" displayName="Giornata10" ref="B76:E86" totalsRowShown="0" headerRowDxfId="384" dataDxfId="382" headerRowBorderDxfId="383" tableBorderDxfId="381" totalsRowBorderDxfId="380">
  <autoFilter ref="B76:E86" xr:uid="{1CB6E444-2969-489E-A7CF-5670710CA24F}"/>
  <tableColumns count="4">
    <tableColumn id="1" xr3:uid="{D2D0EA28-58BF-4DA5-9F1A-0423E57A6B2B}" name="SqrA" dataDxfId="379"/>
    <tableColumn id="2" xr3:uid="{C28A11B8-6D93-4E61-9A46-007CC3651845}" name="SqrB" dataDxfId="378"/>
    <tableColumn id="3" xr3:uid="{6D7286A9-2164-4344-8634-7B56D4D9E793}" name="GolA" dataDxfId="377"/>
    <tableColumn id="4" xr3:uid="{1A0775FB-A106-4F3B-99E8-1CD596447F97}" name="GolB" dataDxfId="376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BEBEADFD-3F56-4525-A4C3-4D519AFCE2C2}" name="Giornata11" displayName="Giornata11" ref="G76:J86" totalsRowShown="0" headerRowDxfId="375" dataDxfId="373" headerRowBorderDxfId="374" tableBorderDxfId="372" totalsRowBorderDxfId="371">
  <autoFilter ref="G76:J86" xr:uid="{C90D9D1B-D32F-4FE7-BCFB-ED33CB82FB07}"/>
  <tableColumns count="4">
    <tableColumn id="1" xr3:uid="{0A057522-C622-4ED6-BC35-7296D8CCC443}" name="SqrA" dataDxfId="370"/>
    <tableColumn id="2" xr3:uid="{42618379-8B4A-4702-95D6-D8BE341904AF}" name="SqrB" dataDxfId="369"/>
    <tableColumn id="3" xr3:uid="{667AC1A5-B5C8-42A8-8E02-54D1EB353E26}" name="GolA" dataDxfId="368"/>
    <tableColumn id="4" xr3:uid="{FE7AE610-0EC8-428B-ACEC-C0D2DB7CCC6D}" name="GolB" dataDxfId="367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46013BB8-12C3-4F10-AB9F-8F250BDB6D50}" name="Giornata12" displayName="Giornata12" ref="B89:E99" totalsRowShown="0" headerRowDxfId="366" dataDxfId="364" headerRowBorderDxfId="365" tableBorderDxfId="363" totalsRowBorderDxfId="362">
  <autoFilter ref="B89:E99" xr:uid="{C991791B-E9B8-4737-87D1-D47EF768C0B2}"/>
  <tableColumns count="4">
    <tableColumn id="1" xr3:uid="{5FD97B2F-23FD-4EE2-943F-8C6C77644166}" name="SqrA" dataDxfId="361"/>
    <tableColumn id="2" xr3:uid="{0B17B26F-E188-458D-B9F8-81DA00973447}" name="SqrB" dataDxfId="360"/>
    <tableColumn id="3" xr3:uid="{6DCA232D-8370-4DAD-B250-3339F0C2A210}" name="GolA" dataDxfId="359"/>
    <tableColumn id="4" xr3:uid="{ADD77947-E495-41EA-BA93-480A0464BACE}" name="GolB" dataDxfId="358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45C76B11-9DE7-44C7-8526-43AF110503AA}" name="Giornata13" displayName="Giornata13" ref="G89:J99" totalsRowShown="0" headerRowDxfId="357" dataDxfId="355" headerRowBorderDxfId="356" tableBorderDxfId="354" totalsRowBorderDxfId="353">
  <autoFilter ref="G89:J99" xr:uid="{82422581-E58C-4296-9059-302258073088}"/>
  <tableColumns count="4">
    <tableColumn id="1" xr3:uid="{6705D4CC-A367-4FCC-95A3-35258E121F6A}" name="SqrA" dataDxfId="352"/>
    <tableColumn id="2" xr3:uid="{EADA5E9E-B74A-4DC0-82D7-7D8E5E11ADD1}" name="SqrB" dataDxfId="351"/>
    <tableColumn id="3" xr3:uid="{CB403785-0202-44BE-A414-A85DB305E138}" name="GolA" dataDxfId="350"/>
    <tableColumn id="4" xr3:uid="{D7185F25-B5A6-46F1-8293-157722B06DB7}" name="GolB" dataDxfId="349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8B084F56-0457-465F-9CD8-16785392A301}" name="Giornata14" displayName="Giornata14" ref="B102:E112" totalsRowShown="0" headerRowDxfId="348" dataDxfId="346" headerRowBorderDxfId="347" tableBorderDxfId="345" totalsRowBorderDxfId="344">
  <autoFilter ref="B102:E112" xr:uid="{0EF91A0F-7008-4923-ABAE-A54E24EB5B23}"/>
  <tableColumns count="4">
    <tableColumn id="1" xr3:uid="{3771AB13-7B34-40DC-A788-F0BB93F41AD0}" name="SqrA" dataDxfId="343"/>
    <tableColumn id="2" xr3:uid="{3BAA3B50-3722-4368-B765-6D941F390A23}" name="SqrB" dataDxfId="342"/>
    <tableColumn id="3" xr3:uid="{038845B0-88DA-4B6B-B55A-8B7687890738}" name="GolA" dataDxfId="341"/>
    <tableColumn id="4" xr3:uid="{27317814-2158-498F-B8E2-83B84DD1F36F}" name="GolB" dataDxfId="340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54C8975-663D-4010-9BBB-70AA79B9C55E}" name="Giornata15" displayName="Giornata15" ref="G102:J112" totalsRowShown="0" headerRowDxfId="339" dataDxfId="337" headerRowBorderDxfId="338" tableBorderDxfId="336" totalsRowBorderDxfId="335">
  <autoFilter ref="G102:J112" xr:uid="{48435EA6-1D6A-45A1-AE96-F022CE177513}"/>
  <tableColumns count="4">
    <tableColumn id="1" xr3:uid="{8A356E01-C86F-4D99-ACA5-4E652C6623BF}" name="SqrA" dataDxfId="334"/>
    <tableColumn id="2" xr3:uid="{D4D8F3B2-754D-4AAF-99BB-903D6DE95B28}" name="SqrB" dataDxfId="333"/>
    <tableColumn id="3" xr3:uid="{975ED822-DA69-48C4-9997-A4DFAFA4FDE1}" name="GolA" dataDxfId="332"/>
    <tableColumn id="4" xr3:uid="{2A6BCDD5-74A9-437D-B034-C3779FD4163E}" name="GolB" dataDxfId="331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DD3344EE-D46A-4552-A740-60678F478DFB}" name="Giornata16" displayName="Giornata16" ref="B115:E125" totalsRowShown="0" headerRowDxfId="330" dataDxfId="328" headerRowBorderDxfId="329" tableBorderDxfId="327" totalsRowBorderDxfId="326">
  <autoFilter ref="B115:E125" xr:uid="{6AD7853C-2241-4136-82F8-A0364F5EEB58}"/>
  <tableColumns count="4">
    <tableColumn id="1" xr3:uid="{6E1FDC41-2F9F-4B4F-A8A2-BEB35F81CAFC}" name="SqrA" dataDxfId="325"/>
    <tableColumn id="2" xr3:uid="{62DCF6A7-9C28-469E-AE83-BFB705B96425}" name="SqrB" dataDxfId="324"/>
    <tableColumn id="3" xr3:uid="{0C228FCA-7F13-407E-94D2-D0E5286840DA}" name="GolA" dataDxfId="323"/>
    <tableColumn id="4" xr3:uid="{C1956335-1410-45A7-804C-86C685DCCD95}" name="GolB" dataDxfId="322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E6CD68F-D781-4187-BA43-DA59E7C77818}" name="Giornata17" displayName="Giornata17" ref="G115:J125" totalsRowShown="0" headerRowDxfId="321" dataDxfId="319" headerRowBorderDxfId="320" tableBorderDxfId="318" totalsRowBorderDxfId="317">
  <autoFilter ref="G115:J125" xr:uid="{34C688A3-3B0B-49F0-9526-AE553F80ACE4}"/>
  <tableColumns count="4">
    <tableColumn id="1" xr3:uid="{0442125A-31A8-4BCC-A8B0-83EF9805D036}" name="SqrA" dataDxfId="316"/>
    <tableColumn id="2" xr3:uid="{BB3D6DFB-D867-4B6C-B045-633B67E422A0}" name="SqrB" dataDxfId="315"/>
    <tableColumn id="3" xr3:uid="{F8E344AC-27F0-4EA6-9159-6D3482C6842D}" name="GolA" dataDxfId="314"/>
    <tableColumn id="4" xr3:uid="{4AE4EA61-AC74-4257-BBEA-10B893FA8CB0}" name="GolB" dataDxfId="313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EB4DC8C8-B436-4738-A432-1E060E128738}" name="Giornata18" displayName="Giornata18" ref="B128:E138" totalsRowShown="0" headerRowDxfId="312" dataDxfId="310" headerRowBorderDxfId="311" tableBorderDxfId="309" totalsRowBorderDxfId="308">
  <autoFilter ref="B128:E138" xr:uid="{99557F20-036E-4315-8977-94BD03028451}"/>
  <tableColumns count="4">
    <tableColumn id="1" xr3:uid="{19D22513-6B96-47E7-BD0F-CB4285E0D881}" name="SqrA" dataDxfId="307"/>
    <tableColumn id="2" xr3:uid="{54ABF5FF-A3F6-4C82-8327-4006EFDC9A59}" name="SqrB" dataDxfId="306"/>
    <tableColumn id="3" xr3:uid="{DA438547-1817-4D54-9289-E5D16B9C26D1}" name="GolA" dataDxfId="305"/>
    <tableColumn id="4" xr3:uid="{E124FE0C-C88C-4233-BE90-AAE8727D49C2}" name="GolB" dataDxfId="304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35436460-8B7B-43E7-A73C-0FBDBA69639F}" name="Giornata19" displayName="Giornata19" ref="G128:J138" totalsRowShown="0" headerRowDxfId="303" dataDxfId="301" headerRowBorderDxfId="302" tableBorderDxfId="300" totalsRowBorderDxfId="299">
  <autoFilter ref="G128:J138" xr:uid="{E8451940-8172-4F82-84F8-3DEB4A10B16D}"/>
  <tableColumns count="4">
    <tableColumn id="1" xr3:uid="{07615A58-1054-4F00-8149-110E31844B24}" name="SqrA" dataDxfId="298"/>
    <tableColumn id="2" xr3:uid="{85A57FE2-E5A1-44A2-97C6-C37A5A223D54}" name="SqrB" dataDxfId="297"/>
    <tableColumn id="3" xr3:uid="{934C227F-304D-4ED5-B210-E53CDB3C5BE4}" name="GolA" dataDxfId="296"/>
    <tableColumn id="4" xr3:uid="{3407D15C-7EBE-4DB8-A7C9-B3FFF226E685}" name="GolB" dataDxfId="295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7993441D-B2F1-4B1D-A6C0-AB2BA9BFFE02}" name="Giornata20" displayName="Giornata20" ref="N11:Q21" totalsRowShown="0" headerRowDxfId="294" dataDxfId="292" headerRowBorderDxfId="293" tableBorderDxfId="291" totalsRowBorderDxfId="290">
  <autoFilter ref="N11:Q21" xr:uid="{A1DA815F-F159-4B68-BF14-35DB02BF0366}"/>
  <tableColumns count="4">
    <tableColumn id="1" xr3:uid="{14FB4905-41E7-41BE-8589-57420CD73835}" name="SqrA" dataDxfId="289">
      <calculatedColumnFormula>IF(H12="","",H12)</calculatedColumnFormula>
    </tableColumn>
    <tableColumn id="2" xr3:uid="{C61E13C0-33AC-4E8E-BE05-9A334FD8B2AF}" name="SqrB" dataDxfId="288">
      <calculatedColumnFormula>IF(G12="","",G12)</calculatedColumnFormula>
    </tableColumn>
    <tableColumn id="3" xr3:uid="{C5272AB9-E440-44F9-B55D-1FD536B0F11F}" name="GolA" dataDxfId="287"/>
    <tableColumn id="4" xr3:uid="{E62519C4-B68E-49CB-85E9-579D5D51BAFA}" name="GolB" dataDxfId="286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E737A66A-1826-4F30-8DF8-D8E1F0910DAA}" name="Giornata21" displayName="Giornata21" ref="N24:Q34" totalsRowShown="0" headerRowDxfId="285" dataDxfId="283" headerRowBorderDxfId="284" tableBorderDxfId="282" totalsRowBorderDxfId="281">
  <autoFilter ref="N24:Q34" xr:uid="{13F7A10A-F079-4698-A6F7-3B0E8D346C7F}"/>
  <tableColumns count="4">
    <tableColumn id="1" xr3:uid="{AC496CC0-62FC-403F-B62C-17DC2FCCA41D}" name="SqrA" dataDxfId="280">
      <calculatedColumnFormula>IF(C25="","",C25)</calculatedColumnFormula>
    </tableColumn>
    <tableColumn id="2" xr3:uid="{24D81667-BF4E-4B69-A491-3CDC6072709E}" name="SqrB" dataDxfId="279">
      <calculatedColumnFormula>IF(B25="","",B25)</calculatedColumnFormula>
    </tableColumn>
    <tableColumn id="3" xr3:uid="{99A0B1C1-3643-4160-AF20-823C56EF5AEB}" name="GolA" dataDxfId="278"/>
    <tableColumn id="4" xr3:uid="{DF8AD105-07C1-4C8F-900B-73079BCADE42}" name="GolB" dataDxfId="277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D1FE88FB-5658-4AA4-9B47-7B847E25D619}" name="Giornata22" displayName="Giornata22" ref="S24:V34" totalsRowShown="0" headerRowDxfId="276" dataDxfId="274" headerRowBorderDxfId="275" tableBorderDxfId="273" totalsRowBorderDxfId="272">
  <autoFilter ref="S24:V34" xr:uid="{65041587-1317-4EF4-AEE0-5ED41DAC4929}"/>
  <tableColumns count="4">
    <tableColumn id="1" xr3:uid="{CA169ACF-6961-4B47-8CA3-FE0234FAA8B3}" name="SqrA" dataDxfId="271">
      <calculatedColumnFormula>IF(H25="","",H25)</calculatedColumnFormula>
    </tableColumn>
    <tableColumn id="2" xr3:uid="{4F182AC0-C956-42A5-94F3-46CB9BBDA58D}" name="SqrB" dataDxfId="270">
      <calculatedColumnFormula>IF(G25="","",G25)</calculatedColumnFormula>
    </tableColumn>
    <tableColumn id="3" xr3:uid="{0197CFDB-81F5-453B-81ED-A7A7DE902451}" name="GolA" dataDxfId="269"/>
    <tableColumn id="4" xr3:uid="{5D69F9B0-14A2-483F-958A-B135CA397E8B}" name="GolB" dataDxfId="268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82899F01-8EDC-4836-998C-71F883A0FBEB}" name="Giornata23" displayName="Giornata23" ref="N37:Q47" totalsRowShown="0" headerRowDxfId="267" dataDxfId="265" headerRowBorderDxfId="266" tableBorderDxfId="264" totalsRowBorderDxfId="263">
  <autoFilter ref="N37:Q47" xr:uid="{3CF0F0BF-0D01-4127-B4E7-06798BFDF899}"/>
  <tableColumns count="4">
    <tableColumn id="1" xr3:uid="{F623FCB6-B957-484A-B3FE-075FCE259178}" name="SqrA" dataDxfId="262">
      <calculatedColumnFormula>IF(C38="","",C38)</calculatedColumnFormula>
    </tableColumn>
    <tableColumn id="2" xr3:uid="{1E1EE2DD-17B5-479F-95C5-0C9DF0DA973C}" name="SqrB" dataDxfId="261">
      <calculatedColumnFormula>IF(B38="","",B38)</calculatedColumnFormula>
    </tableColumn>
    <tableColumn id="3" xr3:uid="{1EE8C272-985A-4949-B9DD-131D008DE1DE}" name="GolA" dataDxfId="260"/>
    <tableColumn id="4" xr3:uid="{880E676B-3D0D-4B10-A4B5-166ECEA0546D}" name="GolB" dataDxfId="259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64E1BED1-8CE0-4A40-845D-024FB81CD2C4}" name="Giornata24" displayName="Giornata24" ref="S37:V47" totalsRowShown="0" headerRowDxfId="258" dataDxfId="256" headerRowBorderDxfId="257" tableBorderDxfId="255" totalsRowBorderDxfId="254">
  <autoFilter ref="S37:V47" xr:uid="{36A94DB1-7E13-4074-996C-411E4D3ED25C}"/>
  <tableColumns count="4">
    <tableColumn id="1" xr3:uid="{73E0F92C-6BBC-4593-AA7D-F8C448B475F2}" name="SqrA" dataDxfId="253">
      <calculatedColumnFormula>IF(H38="","",H38)</calculatedColumnFormula>
    </tableColumn>
    <tableColumn id="2" xr3:uid="{4D736DAB-216B-40E8-8AA1-D9707046DDC7}" name="SqrB" dataDxfId="252">
      <calculatedColumnFormula>IF(G38="","",G38)</calculatedColumnFormula>
    </tableColumn>
    <tableColumn id="3" xr3:uid="{4BC1F469-C6C3-4354-BC2F-CF998528A86B}" name="GolA" dataDxfId="251"/>
    <tableColumn id="4" xr3:uid="{7AC151A0-E2EF-462B-9B24-666F4A2862F2}" name="GolB" dataDxfId="250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C43C6176-5A22-44AD-B67E-9BC6DC218540}" name="Giornata25" displayName="Giornata25" ref="N50:Q60" totalsRowShown="0" headerRowDxfId="249" dataDxfId="247" headerRowBorderDxfId="248" tableBorderDxfId="246" totalsRowBorderDxfId="245">
  <autoFilter ref="N50:Q60" xr:uid="{89E24E5F-92FE-43E4-94A2-2AAB1B97FA2E}"/>
  <tableColumns count="4">
    <tableColumn id="1" xr3:uid="{15A3B084-6B90-4166-9D02-3D57DDB0A81A}" name="SqrA" dataDxfId="244">
      <calculatedColumnFormula>IF(C51="","",C51)</calculatedColumnFormula>
    </tableColumn>
    <tableColumn id="2" xr3:uid="{2CE592CB-E618-4EB3-8A27-7C779C1FEE49}" name="SqrB" dataDxfId="243">
      <calculatedColumnFormula>IF(B51="","",B51)</calculatedColumnFormula>
    </tableColumn>
    <tableColumn id="3" xr3:uid="{81FD1A97-0766-4AE4-9DAE-196F19C4C95D}" name="GolA" dataDxfId="242"/>
    <tableColumn id="4" xr3:uid="{7302FE7B-9DAB-4802-9301-AAD4F3A951AD}" name="GolB" dataDxfId="241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40201037-DB7F-4E26-A708-201E41231E91}" name="Giornata26" displayName="Giornata26" ref="S50:V60" totalsRowShown="0" headerRowDxfId="240" dataDxfId="238" headerRowBorderDxfId="239" tableBorderDxfId="237" totalsRowBorderDxfId="236">
  <autoFilter ref="S50:V60" xr:uid="{48D9C00D-4CA8-4944-AAAF-09ACC3D2A270}"/>
  <tableColumns count="4">
    <tableColumn id="1" xr3:uid="{966B8C05-603D-407B-9FF4-3AE1D8C1E259}" name="SqrA" dataDxfId="235">
      <calculatedColumnFormula>IF(H51="","",H51)</calculatedColumnFormula>
    </tableColumn>
    <tableColumn id="2" xr3:uid="{56636A72-178E-4FA0-8EF8-3529B41C5E22}" name="SqrB" dataDxfId="234">
      <calculatedColumnFormula>IF(G51="","",G51)</calculatedColumnFormula>
    </tableColumn>
    <tableColumn id="3" xr3:uid="{EFE24130-4008-4AE4-9EDA-1B7ABA503E0F}" name="GolA" dataDxfId="233"/>
    <tableColumn id="4" xr3:uid="{0D5A8EC0-C9C0-41F6-93F8-DA7B57B87CB1}" name="GolB" dataDxfId="232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9C97497A-419C-4BA5-AE3A-6782823338AB}" name="Giornata27" displayName="Giornata27" ref="N63:Q73" totalsRowShown="0" headerRowDxfId="231" dataDxfId="229" headerRowBorderDxfId="230" tableBorderDxfId="228" totalsRowBorderDxfId="227">
  <autoFilter ref="N63:Q73" xr:uid="{12B174B0-DCE4-4425-A725-76935ED15963}"/>
  <tableColumns count="4">
    <tableColumn id="1" xr3:uid="{1B4FD643-3B57-4A36-83F8-ED8A56B87DCE}" name="SqrA" dataDxfId="226">
      <calculatedColumnFormula>IF(C64="","",C64)</calculatedColumnFormula>
    </tableColumn>
    <tableColumn id="2" xr3:uid="{3498A97C-A660-4AA0-8A61-88B02AEB2B39}" name="SqrB" dataDxfId="225">
      <calculatedColumnFormula>IF(B64="","",B64)</calculatedColumnFormula>
    </tableColumn>
    <tableColumn id="3" xr3:uid="{24F8D174-3A60-4951-B5C8-9D9E6A05B991}" name="GolA" dataDxfId="224"/>
    <tableColumn id="4" xr3:uid="{4757FD14-40A7-448A-9BBA-ABF5CD42027E}" name="GolB" dataDxfId="223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A7260BDA-6AB7-49CC-8AA0-3F0A1930AB70}" name="Giornata28" displayName="Giornata28" ref="S63:V73" totalsRowShown="0" headerRowDxfId="222" dataDxfId="220" headerRowBorderDxfId="221" tableBorderDxfId="219" totalsRowBorderDxfId="218">
  <autoFilter ref="S63:V73" xr:uid="{A48F1BEB-EFFA-4D7A-A819-47DA7FE44EA9}"/>
  <tableColumns count="4">
    <tableColumn id="1" xr3:uid="{AF647987-CFEA-4E6B-859F-2B1CA6D06E96}" name="SqrA" dataDxfId="217">
      <calculatedColumnFormula>IF(H64="","",H64)</calculatedColumnFormula>
    </tableColumn>
    <tableColumn id="2" xr3:uid="{7C25AC0A-3660-4CBA-A28F-0BC201069F0B}" name="SqrB" dataDxfId="216">
      <calculatedColumnFormula>IF(G64="","",G64)</calculatedColumnFormula>
    </tableColumn>
    <tableColumn id="3" xr3:uid="{A74B8AAE-4184-4F50-9F38-B97375753582}" name="GolA" dataDxfId="215"/>
    <tableColumn id="4" xr3:uid="{B77B067C-DEB7-4192-AD27-75A8ADF58226}" name="GolB" dataDxfId="214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7B0BA41C-C103-433E-A1DF-3E9EF59AED64}" name="Giornata29" displayName="Giornata29" ref="N76:Q86" totalsRowShown="0" headerRowDxfId="213" dataDxfId="211" headerRowBorderDxfId="212" tableBorderDxfId="210" totalsRowBorderDxfId="209">
  <autoFilter ref="N76:Q86" xr:uid="{235DC74C-4B2C-4A9B-827D-1E54A50FB7DA}"/>
  <tableColumns count="4">
    <tableColumn id="1" xr3:uid="{ED1AD7D5-AD2B-4CA3-89FB-1F0759B904E2}" name="SqrA" dataDxfId="208">
      <calculatedColumnFormula>IF(C77="","",C77)</calculatedColumnFormula>
    </tableColumn>
    <tableColumn id="2" xr3:uid="{6172833C-67E0-405A-AF43-6FC75BC0AD5D}" name="SqrB" dataDxfId="207">
      <calculatedColumnFormula>IF(B77="","",B77)</calculatedColumnFormula>
    </tableColumn>
    <tableColumn id="3" xr3:uid="{F4B853B3-4560-431D-BA37-68EBD5BBA695}" name="GolA" dataDxfId="206"/>
    <tableColumn id="4" xr3:uid="{A72A38DD-B6B5-462F-AAE8-A0D1AD8F8B1A}" name="GolB" dataDxfId="205"/>
  </tableColumns>
  <tableStyleInfo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22D383FE-F14D-4DC4-8379-9B92465EFF02}" name="Giornata30" displayName="Giornata30" ref="S76:V86" totalsRowShown="0" headerRowDxfId="204" dataDxfId="202" headerRowBorderDxfId="203" tableBorderDxfId="201" totalsRowBorderDxfId="200">
  <autoFilter ref="S76:V86" xr:uid="{F09B7987-E502-4B92-9BDF-B44352A685C1}"/>
  <tableColumns count="4">
    <tableColumn id="1" xr3:uid="{133B714A-FF69-4408-BC67-8AAB26F7C6E0}" name="SqrA" dataDxfId="199">
      <calculatedColumnFormula>IF(H77="","",H77)</calculatedColumnFormula>
    </tableColumn>
    <tableColumn id="2" xr3:uid="{D53515B3-895C-42EA-AA82-611042D65620}" name="SqrB" dataDxfId="198">
      <calculatedColumnFormula>IF(G77="","",G77)</calculatedColumnFormula>
    </tableColumn>
    <tableColumn id="3" xr3:uid="{460FE316-AFFC-4460-B801-04CD4AF66B85}" name="GolA" dataDxfId="197"/>
    <tableColumn id="4" xr3:uid="{7E214F7B-F23C-416C-B2A7-BBBBFD605727}" name="GolB" dataDxfId="196"/>
  </tableColumns>
  <tableStyleInfo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BA7E6BD8-41B3-4F3D-8E5C-DCA42A5ADE98}" name="Giornata31" displayName="Giornata31" ref="N89:Q99" totalsRowShown="0" headerRowDxfId="195" dataDxfId="193" headerRowBorderDxfId="194" tableBorderDxfId="192" totalsRowBorderDxfId="191">
  <autoFilter ref="N89:Q99" xr:uid="{BBE2C30C-B4F5-41F7-9BC9-37052923036A}"/>
  <tableColumns count="4">
    <tableColumn id="1" xr3:uid="{97063C66-A7E8-4E42-9267-E4F18DC3340D}" name="SqrA" dataDxfId="190">
      <calculatedColumnFormula>IF(C90="","",C90)</calculatedColumnFormula>
    </tableColumn>
    <tableColumn id="2" xr3:uid="{00430EB6-9A63-40C8-AC49-3CCBDF929EC8}" name="SqrB" dataDxfId="189">
      <calculatedColumnFormula>IF(B90="","",B90)</calculatedColumnFormula>
    </tableColumn>
    <tableColumn id="3" xr3:uid="{89FCCBE4-1894-42A5-BFF8-4386A1D9E3FD}" name="GolA" dataDxfId="188"/>
    <tableColumn id="4" xr3:uid="{6C9DD5A2-EC62-448A-B116-78B3B07B8C6A}" name="GolB" dataDxfId="187"/>
  </tableColumns>
  <tableStyleInfo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82A4F630-4A48-4241-9CAF-A61AE238A63A}" name="Giornata32" displayName="Giornata32" ref="S89:V99" totalsRowShown="0" headerRowDxfId="186" dataDxfId="184" headerRowBorderDxfId="185" tableBorderDxfId="183" totalsRowBorderDxfId="182">
  <autoFilter ref="S89:V99" xr:uid="{DC787D50-49D1-4D8D-BC10-95E678E81CB3}"/>
  <tableColumns count="4">
    <tableColumn id="1" xr3:uid="{4310EE72-AD07-4F3A-8564-AD820FC3F8A7}" name="SqrA" dataDxfId="181">
      <calculatedColumnFormula>IF(H90="","",H90)</calculatedColumnFormula>
    </tableColumn>
    <tableColumn id="2" xr3:uid="{CDB31383-7C1F-4FD7-9A38-677BB2748431}" name="SqrB" dataDxfId="180">
      <calculatedColumnFormula>IF(G90="","",G90)</calculatedColumnFormula>
    </tableColumn>
    <tableColumn id="3" xr3:uid="{1294F8E5-4B2B-458B-B57B-1D58D4BA8998}" name="GolA" dataDxfId="179"/>
    <tableColumn id="4" xr3:uid="{67795559-13E6-4E28-8954-6721504A7E38}" name="GolB" dataDxfId="178"/>
  </tableColumns>
  <tableStyleInfo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B247F697-FFC5-49B7-AD48-A2AB65A6F8BD}" name="Giornata33" displayName="Giornata33" ref="N102:Q112" totalsRowShown="0" headerRowDxfId="177" dataDxfId="175" headerRowBorderDxfId="176" tableBorderDxfId="174" totalsRowBorderDxfId="173">
  <autoFilter ref="N102:Q112" xr:uid="{96C17583-C759-427B-A396-10E629D02AD4}"/>
  <tableColumns count="4">
    <tableColumn id="1" xr3:uid="{16F10974-F571-4DB9-B54A-29361E9BCF79}" name="SqrA" dataDxfId="172">
      <calculatedColumnFormula>IF(C103="","",C103)</calculatedColumnFormula>
    </tableColumn>
    <tableColumn id="2" xr3:uid="{69D4AE5A-9D55-46D4-BC44-ED4C985BF0E2}" name="SqrB" dataDxfId="171">
      <calculatedColumnFormula>IF(B103="","",B103)</calculatedColumnFormula>
    </tableColumn>
    <tableColumn id="3" xr3:uid="{A5395628-EBF4-485E-9CE8-87774C4FC2F3}" name="GolA" dataDxfId="170"/>
    <tableColumn id="4" xr3:uid="{91E34556-3B88-45EC-9A4F-7BD066BA3F5E}" name="GolB" dataDxfId="169"/>
  </tableColumns>
  <tableStyleInfo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42EF3ABA-7B9B-4DC6-A12F-9711DD4D62BF}" name="Giornata34" displayName="Giornata34" ref="S102:V112" totalsRowShown="0" headerRowDxfId="168" dataDxfId="166" headerRowBorderDxfId="167" tableBorderDxfId="165" totalsRowBorderDxfId="164">
  <autoFilter ref="S102:V112" xr:uid="{B539C119-C597-4890-A562-30339CB3DCA0}"/>
  <tableColumns count="4">
    <tableColumn id="1" xr3:uid="{2B3733CB-8AFD-4A5A-9DC2-31295E9B2DD6}" name="SqrA" dataDxfId="163">
      <calculatedColumnFormula>IF(H103="","",H103)</calculatedColumnFormula>
    </tableColumn>
    <tableColumn id="2" xr3:uid="{B4EF19B5-8BE9-45CB-904A-3AA069213B88}" name="SqrB" dataDxfId="162">
      <calculatedColumnFormula>IF(G103="","",G103)</calculatedColumnFormula>
    </tableColumn>
    <tableColumn id="3" xr3:uid="{DF41B099-F217-44D9-8972-FE411F2C44F8}" name="GolA" dataDxfId="161"/>
    <tableColumn id="4" xr3:uid="{AD258C7E-5A14-4521-8176-65C5C4594660}" name="GolB" dataDxfId="160"/>
  </tableColumns>
  <tableStyleInfo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BEA937BB-7E46-4C94-BF1D-63A810C6A4F1}" name="Giornata35" displayName="Giornata35" ref="N115:Q125" totalsRowShown="0" headerRowDxfId="159" dataDxfId="157" headerRowBorderDxfId="158" tableBorderDxfId="156" totalsRowBorderDxfId="155">
  <autoFilter ref="N115:Q125" xr:uid="{499E205E-5CE7-4B84-9D0C-077324F0FEFE}"/>
  <tableColumns count="4">
    <tableColumn id="1" xr3:uid="{16A84548-00C5-4688-8652-680664A66AFB}" name="SqrA" dataDxfId="154">
      <calculatedColumnFormula>IF(C116="","",C116)</calculatedColumnFormula>
    </tableColumn>
    <tableColumn id="2" xr3:uid="{2DA1217A-4CA8-46C5-BF1C-778DBFA825E5}" name="SqrB" dataDxfId="153">
      <calculatedColumnFormula>IF(B116="","",B116)</calculatedColumnFormula>
    </tableColumn>
    <tableColumn id="3" xr3:uid="{A4307A5A-AFE2-4217-9552-03C5D6CBB6F8}" name="GolA" dataDxfId="152"/>
    <tableColumn id="4" xr3:uid="{95D0A8B3-892E-475B-B78A-2C5C25ECAC5B}" name="GolB" dataDxfId="151"/>
  </tableColumns>
  <tableStyleInfo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B27ED71-625B-4A3C-A224-FB7DCFED1D75}" name="Giornata36" displayName="Giornata36" ref="S115:V125" totalsRowShown="0" headerRowDxfId="150" dataDxfId="148" headerRowBorderDxfId="149" tableBorderDxfId="147" totalsRowBorderDxfId="146">
  <autoFilter ref="S115:V125" xr:uid="{A9EE3B91-19F2-4E67-B3DD-066B33B3689C}"/>
  <tableColumns count="4">
    <tableColumn id="1" xr3:uid="{6A48E60A-423A-4901-8535-E145E37317D2}" name="SqrA" dataDxfId="145">
      <calculatedColumnFormula>IF(H116="","",H116)</calculatedColumnFormula>
    </tableColumn>
    <tableColumn id="2" xr3:uid="{AB7A0F33-B2DD-4888-A96F-FB025CA7A990}" name="SqrB" dataDxfId="144">
      <calculatedColumnFormula>IF(G116="","",G116)</calculatedColumnFormula>
    </tableColumn>
    <tableColumn id="3" xr3:uid="{C0FCD526-687C-463D-95C3-F7869E825A5E}" name="GolA" dataDxfId="143"/>
    <tableColumn id="4" xr3:uid="{AC46C19F-4BB6-47C8-A6DF-C5E279D3CAE7}" name="GolB" dataDxfId="142"/>
  </tableColumns>
  <tableStyleInfo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F9F9ADE4-0CBE-45A7-A60E-D0C31404D781}" name="Giornata37" displayName="Giornata37" ref="N128:Q138" totalsRowShown="0" headerRowDxfId="141" dataDxfId="139" headerRowBorderDxfId="140" tableBorderDxfId="138" totalsRowBorderDxfId="137">
  <autoFilter ref="N128:Q138" xr:uid="{92557E25-1382-42EC-A90B-B4ABDABADDEC}"/>
  <tableColumns count="4">
    <tableColumn id="1" xr3:uid="{BCCDEA9F-110A-44CB-8B66-7D47A3D8462F}" name="SqrA" dataDxfId="136">
      <calculatedColumnFormula>IF(C129="","",C129)</calculatedColumnFormula>
    </tableColumn>
    <tableColumn id="2" xr3:uid="{39A6B600-7530-4355-9AFC-046F1CD0C5FE}" name="SqrB" dataDxfId="135">
      <calculatedColumnFormula>IF(B129="","",B129)</calculatedColumnFormula>
    </tableColumn>
    <tableColumn id="3" xr3:uid="{0F4CEED2-35DE-4799-89BC-747AAFD84375}" name="GolA" dataDxfId="134"/>
    <tableColumn id="4" xr3:uid="{8A39AD3C-8B63-4567-B2B7-AF6B21C503A6}" name="GolB" dataDxfId="133"/>
  </tableColumns>
  <tableStyleInfo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62C7984E-62B1-41EA-9479-0B6C95F2AD5F}" name="Giornata38" displayName="Giornata38" ref="S128:V138" totalsRowShown="0" headerRowDxfId="132" dataDxfId="130" headerRowBorderDxfId="131" tableBorderDxfId="129" totalsRowBorderDxfId="128">
  <autoFilter ref="S128:V138" xr:uid="{B1E267B7-9A5A-422E-ACE1-10C951E6C9EB}"/>
  <tableColumns count="4">
    <tableColumn id="1" xr3:uid="{4E5DBDF1-A91C-4CEC-9A3B-700338AEE220}" name="SqrA" dataDxfId="127">
      <calculatedColumnFormula>IF(H129="","",H129)</calculatedColumnFormula>
    </tableColumn>
    <tableColumn id="2" xr3:uid="{965C75F6-56A8-4EDC-A07A-132D18DE8AED}" name="SqrB" dataDxfId="126">
      <calculatedColumnFormula>IF(G129="","",G129)</calculatedColumnFormula>
    </tableColumn>
    <tableColumn id="3" xr3:uid="{529531E3-93FF-4821-AE58-FE37F76548D2}" name="GolA" dataDxfId="125"/>
    <tableColumn id="4" xr3:uid="{64B74E42-D518-49FB-8672-9B75DFABE8C5}" name="GolB" dataDxfId="124"/>
  </tableColumns>
  <tableStyleInfo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BC925159-C57E-4DD2-862B-EC8FF0D1DA24}" name="Helper" displayName="Helper" ref="B8:D46" totalsRowShown="0">
  <autoFilter ref="B8:D46" xr:uid="{C6CA8AD9-0DD8-40F8-A33B-D6D4F59B0ECD}"/>
  <tableColumns count="3">
    <tableColumn id="1" xr3:uid="{A2F3E2E3-371C-4AC7-B820-2F6B33C04C4D}" name="RigaIniziale" dataDxfId="121">
      <calculatedColumnFormula>SUM(OFFSET($C$9:$C$46,-1,0,ROW()-ROW($C$8)))+1</calculatedColumnFormula>
    </tableColumn>
    <tableColumn id="2" xr3:uid="{6A0B7AB1-B008-4A10-8705-0D7F35F329DB}" name="Righe" dataDxfId="120">
      <calculatedColumnFormula array="1">Check[]/2</calculatedColumnFormula>
    </tableColumn>
    <tableColumn id="3" xr3:uid="{EA484598-CA18-4167-A3B3-C421340822CF}" name="TabellaFinale" dataDxfId="119">
      <calculatedColumnFormula array="1">IF(ROW()-ROW(Helper[#Headers])&lt;Check[],"Giornata"&amp;ROW()-ROW(Helper[#Headers]),IF(ROW()-ROW(Helper[#Headers])&gt;(Check[]-1)*2,"","Giornata"&amp;12+ROW(D9)-Check[]))</calculatedColumnFormula>
    </tableColumn>
  </tableColumns>
  <tableStyleInfo name="TableStyleLight3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E0AEAB21-19DD-490D-A13B-8E72D51147AB}" name="Risultati" displayName="Risultati" ref="F8:O388" totalsRowShown="0" headerRowDxfId="118" dataDxfId="117">
  <autoFilter ref="F8:O388" xr:uid="{789AFB19-A1FA-457B-9E93-518BBA616B64}"/>
  <tableColumns count="10">
    <tableColumn id="1" xr3:uid="{A922151D-4A8D-4F3B-8C07-4283E78015DB}" name="ID_Riga" dataDxfId="116">
      <calculatedColumnFormula array="1">IF(ROW()-ROW(Risultati[#Headers])&gt;Check[]*(Check[]-1),"",Check[]*(Check[]-1)-Check[]*(Check[]-1)+ROW()-ROW(Risultati[#Headers]))</calculatedColumnFormula>
    </tableColumn>
    <tableColumn id="2" xr3:uid="{18BFA848-3331-4E65-B35D-16021AA7EDCF}" name="Tabella" dataDxfId="115">
      <calculatedColumnFormula>IF(Risultati[[#This Row],[ID_Riga]]="","",VLOOKUP(F9,Helper[],3,TRUE))</calculatedColumnFormula>
    </tableColumn>
    <tableColumn id="3" xr3:uid="{F2E0FD3F-D906-40B3-A900-B9A6274F53CF}" name="RigaTab" dataDxfId="114">
      <calculatedColumnFormula>IF(Risultati[[#This Row],[ID_Riga]]="","",Risultati[[#This Row],[ID_Riga]]-VLOOKUP(Risultati[[#This Row],[ID_Riga]],Helper[],1,TRUE)+1)</calculatedColumnFormula>
    </tableColumn>
    <tableColumn id="4" xr3:uid="{22E58E91-4283-4437-806E-F020E7DBD99D}" name="SqrA" dataDxfId="113">
      <calculatedColumnFormula>IF(Risultati[[#This Row],[ID_Riga]]="","",IF(_xlfn.SINGLE(INDEX(INDIRECT(Risultati[[#This Row],[Tabella]]),Risultati[[#This Row],[RigaTab]],1))=0,"",_xlfn.SINGLE(INDEX(INDIRECT(Risultati[[#This Row],[Tabella]]),Risultati[[#This Row],[RigaTab]],1))))</calculatedColumnFormula>
    </tableColumn>
    <tableColumn id="5" xr3:uid="{009BC3DD-B742-4B5D-ACC0-A0373B8BCD7D}" name="SqrB" dataDxfId="112">
      <calculatedColumnFormula>IF(Risultati[[#This Row],[ID_Riga]]="","",IF(_xlfn.SINGLE(INDEX(INDIRECT(Risultati[[#This Row],[Tabella]]),Risultati[[#This Row],[RigaTab]],2))=0,"",_xlfn.SINGLE(INDEX(INDIRECT(Risultati[[#This Row],[Tabella]]),Risultati[[#This Row],[RigaTab]],2))))</calculatedColumnFormula>
    </tableColumn>
    <tableColumn id="6" xr3:uid="{E3C5D400-C958-492F-8DCD-3F415AC9B9FF}" name="Punti_SqrA" dataDxfId="111">
      <calculatedColumnFormula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calculatedColumnFormula>
    </tableColumn>
    <tableColumn id="7" xr3:uid="{FBB8B675-D1FD-4814-8DAE-F2F9FC582341}" name="Punti_SqrB" dataDxfId="110">
      <calculatedColumnFormula>IF(Risultati[[#This Row],[Punti_SqrA]]="","",IF(Risultati[[#This Row],[Punti_SqrA]]=3,0,IF(Risultati[[#This Row],[Punti_SqrA]]=0,3,1)))</calculatedColumnFormula>
    </tableColumn>
    <tableColumn id="8" xr3:uid="{9CC03250-FFAD-4964-B76A-75F7C86E0E81}" name="Gol_SqrA" dataDxfId="109">
      <calculatedColumnFormula>IF(Risultati[[#This Row],[Punti_SqrA]]="","",SUM(INDEX(INDIRECT(Risultati[[#This Row],[Tabella]]),Risultati[[#This Row],[RigaTab]],3)))</calculatedColumnFormula>
    </tableColumn>
    <tableColumn id="9" xr3:uid="{B7721557-7390-4199-94A5-D659227C791C}" name="Gol_SqrB" dataDxfId="108">
      <calculatedColumnFormula>IF(Risultati[[#This Row],[Punti_SqrA]]="","",SUM(INDEX(INDIRECT(Risultati[[#This Row],[Tabella]]),Risultati[[#This Row],[RigaTab]],4)))</calculatedColumnFormula>
    </tableColumn>
    <tableColumn id="10" xr3:uid="{A24D4ED7-FD76-453F-9C0B-6AC6AC2145C7}" name="SqrCoppie" dataDxfId="107">
      <calculatedColumnFormula>Risultati[[#This Row],[SqrA]]&amp;Risultati[[#This Row],[SqrB]]</calculatedColumnFormula>
    </tableColumn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AA5A7B77-48CC-4A3A-A57D-5D4E1ADBC7D0}" name="Penalizzazione" displayName="Penalizzazione" ref="Q8:R28" totalsRowShown="0" headerRowDxfId="106" dataDxfId="105">
  <autoFilter ref="Q8:R28" xr:uid="{6E3DE834-BA28-4CCB-BFC3-446218CF6C1E}"/>
  <tableColumns count="2">
    <tableColumn id="1" xr3:uid="{0D791B45-3F64-4566-BF55-6DC623BE0995}" name="ListaSqr" dataDxfId="104">
      <calculatedColumnFormula array="1">IF(INDEX(ListaSquadre[],ROW()-ROW(Penalizzazione[#Headers]))="","",INDEX(ListaSquadre[],ROW()-ROW(Penalizzazione[#Headers])))</calculatedColumnFormula>
    </tableColumn>
    <tableColumn id="2" xr3:uid="{5AA59CE5-94CB-40F5-8BFE-1E0F77041F8A}" name="PuntiPen" dataDxfId="103"/>
  </tableColumns>
  <tableStyleInfo name="TableStyleMedium8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87E683CC-1A52-421C-BF81-30113E859E1D}" name="Avulsa" displayName="Avulsa" ref="T8:BG28" totalsRowShown="0" headerRowDxfId="102" dataDxfId="101">
  <autoFilter ref="T8:BG28" xr:uid="{D679993C-9799-498F-8304-2090A53392E4}"/>
  <tableColumns count="40">
    <tableColumn id="1" xr3:uid="{9FFAC26E-E09D-47B8-A9AB-5E831181B044}" name="Parimerito" dataDxfId="100">
      <calculatedColumnFormula>IFERROR(INDEX(Classifica[PreParimerito],MATCH(Avulsa[[#This Row],[Squadre]],Classifica[ClParziale],0)),"")</calculatedColumnFormula>
    </tableColumn>
    <tableColumn id="2" xr3:uid="{E3B5BCF7-9C6C-4716-8DA4-D8DF14922C5B}" name="Squadre" dataDxfId="99">
      <calculatedColumnFormula array="1">IF(ROWS(U$8:U8)&gt;COUNTA(Classifica[Parimerito]),"",IFERROR(INDEX(Classifica[Parimerito],SMALL(IF(Classifica[Parimerito]&lt;&gt;"",ROW(Classifica[Parimerito])-ROW(Classifica[#Headers])),ROWS(U$8:U8))),""))</calculatedColumnFormula>
    </tableColumn>
    <tableColumn id="3" xr3:uid="{B9410B69-C4AE-4665-9F67-E876A1266B4D}" name="1a" dataDxfId="98">
      <calculatedColumnFormula>IF(Avulsa[[#This Row],[Parimerito]]="","",IF(Avulsa[[#This Row],[Parimerito]]=OFFSET(Avulsa[[#This Row],[Parimerito]],1,0),VLOOKUP(Avulsa[[#This Row],[Squadre]],$BI$9:$CC$28,MATCH(OFFSET(Avulsa[[#This Row],[Squadre]],1,0),$BJ$8:$CC$8,0)+1,FALSE),""))</calculatedColumnFormula>
    </tableColumn>
    <tableColumn id="4" xr3:uid="{6B111FCC-8C79-4411-B519-F96D827118FE}" name="1b" dataDxfId="97">
      <calculatedColumnFormula>IF(Avulsa[[#This Row],[Parimerito]]="","",IF(Avulsa[[#This Row],[Parimerito]]=OFFSET(Avulsa[[#This Row],[Parimerito]],-1,0),VLOOKUP(Avulsa[[#This Row],[Squadre]],$BI$9:$CC$28,MATCH(OFFSET(Avulsa[[#This Row],[Squadre]],-1,0),$BJ$8:$CC$8,0)+1,FALSE),""))</calculatedColumnFormula>
    </tableColumn>
    <tableColumn id="5" xr3:uid="{8A0C006C-FAFF-48B5-95AC-4004A4EDBBB3}" name="2a" dataDxfId="96">
      <calculatedColumnFormula>IF(Avulsa[[#This Row],[Parimerito]]="","",IF(Avulsa[[#This Row],[Parimerito]]=OFFSET(Avulsa[[#This Row],[Parimerito]],2,0),VLOOKUP(Avulsa[[#This Row],[Squadre]],$BI$9:$CC$28,MATCH(OFFSET(Avulsa[[#This Row],[Squadre]],2,0),$BJ$8:$CC$8,0)+1,FALSE),""))</calculatedColumnFormula>
    </tableColumn>
    <tableColumn id="6" xr3:uid="{E4FAADA1-58FC-4565-B4FE-E647A65BAA2C}" name="2b" dataDxfId="95">
      <calculatedColumnFormula>IF(Avulsa[[#This Row],[Parimerito]]="","",IF(Avulsa[[#This Row],[Parimerito]]=OFFSET(Avulsa[[#This Row],[Parimerito]],-2,0),VLOOKUP(Avulsa[[#This Row],[Squadre]],$BI$9:$CC$28,MATCH(OFFSET(Avulsa[[#This Row],[Squadre]],-2,0),$BJ$8:$CC$8,0)+1,FALSE),""))</calculatedColumnFormula>
    </tableColumn>
    <tableColumn id="7" xr3:uid="{0F29A2FF-4E48-498B-AD7A-DCDA091F9E4E}" name="3a" dataDxfId="94">
      <calculatedColumnFormula>IF(Avulsa[[#This Row],[Parimerito]]="","",IF(Avulsa[[#This Row],[Parimerito]]=OFFSET(Avulsa[[#This Row],[Parimerito]],3,0),VLOOKUP(Avulsa[[#This Row],[Squadre]],$BI$9:$CC$28,MATCH(OFFSET(Avulsa[[#This Row],[Squadre]],3,0),$BJ$8:$CC$8,0)+1,FALSE),""))</calculatedColumnFormula>
    </tableColumn>
    <tableColumn id="8" xr3:uid="{624811BC-E791-4A3D-946E-F162EC22189D}" name="3b" dataDxfId="93">
      <calculatedColumnFormula>IF(Avulsa[[#This Row],[Parimerito]]="","",IF(Avulsa[[#This Row],[Parimerito]]=OFFSET(Avulsa[[#This Row],[Parimerito]],-3,0),VLOOKUP(Avulsa[[#This Row],[Squadre]],$BI$9:$CC$28,MATCH(OFFSET(Avulsa[[#This Row],[Squadre]],-3,0),$BJ$8:$CC$8,0)+1,FALSE),""))</calculatedColumnFormula>
    </tableColumn>
    <tableColumn id="9" xr3:uid="{109FAEF6-E7F0-4CC8-B1EB-82295806D6A2}" name="4a" dataDxfId="92">
      <calculatedColumnFormula>IF(Avulsa[[#This Row],[Parimerito]]="","",IF(Avulsa[[#This Row],[Parimerito]]=OFFSET(Avulsa[[#This Row],[Parimerito]],4,0),VLOOKUP(Avulsa[[#This Row],[Squadre]],$BI$9:$CC$28,MATCH(OFFSET(Avulsa[[#This Row],[Squadre]],4,0),$BJ$8:$CC$8,0)+1,FALSE),""))</calculatedColumnFormula>
    </tableColumn>
    <tableColumn id="10" xr3:uid="{31B86562-2B31-4953-B91B-A05BEC0ACC04}" name="4b" dataDxfId="91">
      <calculatedColumnFormula>IF(Avulsa[[#This Row],[Parimerito]]="","",IF(Avulsa[[#This Row],[Parimerito]]=OFFSET(Avulsa[[#This Row],[Parimerito]],-4,0),VLOOKUP(Avulsa[[#This Row],[Squadre]],$BI$9:$CC$28,MATCH(OFFSET(Avulsa[[#This Row],[Squadre]],-4,0),$BJ$8:$CC$8,0)+1,FALSE),""))</calculatedColumnFormula>
    </tableColumn>
    <tableColumn id="11" xr3:uid="{30011C78-3A5B-4CEC-ABF0-B105D50E87CA}" name="5a" dataDxfId="90">
      <calculatedColumnFormula>IF(Avulsa[[#This Row],[Parimerito]]="","",IF(Avulsa[[#This Row],[Parimerito]]=OFFSET(Avulsa[[#This Row],[Parimerito]],5,0),VLOOKUP(Avulsa[[#This Row],[Squadre]],$BI$9:$CC$28,MATCH(OFFSET(Avulsa[[#This Row],[Squadre]],5,0),$BJ$8:$CC$8,0)+1,FALSE),""))</calculatedColumnFormula>
    </tableColumn>
    <tableColumn id="12" xr3:uid="{EAE3775A-BC7C-4053-B451-A8DCA7AF9D9B}" name="5b" dataDxfId="89">
      <calculatedColumnFormula>IF(Avulsa[[#This Row],[Parimerito]]="","",IF(Avulsa[[#This Row],[Parimerito]]=OFFSET(Avulsa[[#This Row],[Parimerito]],-5,0),VLOOKUP(Avulsa[[#This Row],[Squadre]],$BI$9:$CC$28,MATCH(OFFSET(Avulsa[[#This Row],[Squadre]],-5,0),$BJ$8:$CC$8,0)+1,FALSE),""))</calculatedColumnFormula>
    </tableColumn>
    <tableColumn id="13" xr3:uid="{AB433DCF-9B0F-4742-915C-A39009200F3B}" name="6a" dataDxfId="88">
      <calculatedColumnFormula>IF(Avulsa[[#This Row],[Parimerito]]="","",IF(Avulsa[[#This Row],[Parimerito]]=OFFSET(Avulsa[[#This Row],[Parimerito]],6,0),VLOOKUP(Avulsa[[#This Row],[Squadre]],$BI$9:$CC$28,MATCH(OFFSET(Avulsa[[#This Row],[Squadre]],6,0),$BJ$8:$CC$8,0)+1,FALSE),""))</calculatedColumnFormula>
    </tableColumn>
    <tableColumn id="14" xr3:uid="{74FC4F41-0175-454F-B11F-9633E5F2AE6E}" name="6b" dataDxfId="87">
      <calculatedColumnFormula>IF(Avulsa[[#This Row],[Parimerito]]="","",IF(Avulsa[[#This Row],[Parimerito]]=OFFSET(Avulsa[[#This Row],[Parimerito]],-6,0),VLOOKUP(Avulsa[[#This Row],[Squadre]],$BI$9:$CC$28,MATCH(OFFSET(Avulsa[[#This Row],[Squadre]],-6,0),$BJ$8:$CC$8,0)+1,FALSE),""))</calculatedColumnFormula>
    </tableColumn>
    <tableColumn id="15" xr3:uid="{E8576323-0373-438E-89A9-C8531761D656}" name="7a" dataDxfId="86">
      <calculatedColumnFormula>IF(Avulsa[[#This Row],[Parimerito]]="","",IF(Avulsa[[#This Row],[Parimerito]]=OFFSET(Avulsa[[#This Row],[Parimerito]],7,0),VLOOKUP(Avulsa[[#This Row],[Squadre]],$BI$9:$CC$28,MATCH(OFFSET(Avulsa[[#This Row],[Squadre]],7,0),$BJ$8:$CC$8,0)+1,FALSE),""))</calculatedColumnFormula>
    </tableColumn>
    <tableColumn id="16" xr3:uid="{FDA33193-383E-48F7-95FF-3516F8B50805}" name="7b" dataDxfId="85">
      <calculatedColumnFormula>IF(Avulsa[[#This Row],[Parimerito]]="","",IF(Avulsa[[#This Row],[Parimerito]]=OFFSET(Avulsa[[#This Row],[Parimerito]],-7,0),VLOOKUP(Avulsa[[#This Row],[Squadre]],$BI$9:$CC$28,MATCH(OFFSET(Avulsa[[#This Row],[Squadre]],-7,0),$BJ$8:$CC$8,0)+1,FALSE),""))</calculatedColumnFormula>
    </tableColumn>
    <tableColumn id="17" xr3:uid="{564CA12C-A709-4421-88DD-A5D1EEF783BE}" name="8a" dataDxfId="84">
      <calculatedColumnFormula>IF(Avulsa[[#This Row],[Parimerito]]="","",IF(Avulsa[[#This Row],[Parimerito]]=OFFSET(Avulsa[[#This Row],[Parimerito]],8,0),VLOOKUP(Avulsa[[#This Row],[Squadre]],$BI$9:$CC$28,MATCH(OFFSET(Avulsa[[#This Row],[Squadre]],8,0),$BJ$8:$CC$8,0)+1,FALSE),""))</calculatedColumnFormula>
    </tableColumn>
    <tableColumn id="18" xr3:uid="{BCABE55F-C9C2-4D3A-A33B-207DEEE761AE}" name="8b" dataDxfId="83">
      <calculatedColumnFormula>IF(Avulsa[[#This Row],[Parimerito]]="","",IF(Avulsa[[#This Row],[Parimerito]]=OFFSET(Avulsa[[#This Row],[Parimerito]],-8,0),VLOOKUP(Avulsa[[#This Row],[Squadre]],$BI$9:$CC$28,MATCH(OFFSET(Avulsa[[#This Row],[Squadre]],-8,0),$BJ$8:$CC$8,0)+1,FALSE),""))</calculatedColumnFormula>
    </tableColumn>
    <tableColumn id="19" xr3:uid="{DD239334-9689-4328-B186-623D21E161B4}" name="Punti" dataDxfId="82">
      <calculatedColumnFormula>IF(Avulsa[[#This Row],[Parimerito]]="","",SUM(Avulsa[[#This Row],[1a]:[8b]]))</calculatedColumnFormula>
    </tableColumn>
    <tableColumn id="20" xr3:uid="{2C013505-8A87-4C93-A58B-4A415E74FB1E}" name="ClassificaPuntiScontriDiretti" dataDxfId="81">
      <calculatedColumnFormula array="1">IF(Avulsa[[#This Row],[Parimerito]]="","",SUMPRODUCT(--(Avulsa[[#This Row],[Parimerito]]=Avulsa[Parimerito]),--(Avulsa[[#This Row],[Punti]]&lt;Avulsa[Punti]))+1)</calculatedColumnFormula>
    </tableColumn>
    <tableColumn id="21" xr3:uid="{8ABA8D77-B2F5-4B94-B3D9-9E35C36B0163}" name="a1" dataDxfId="80">
      <calculatedColumnFormula>IF(Avulsa[[#This Row],[Parimerito]]="","",IF(Avulsa[[#This Row],[Parimerito]]=OFFSET(Avulsa[[#This Row],[Parimerito]],1,0),VLOOKUP(Avulsa[[#This Row],[Squadre]],$CE$9:$CY$28,MATCH(OFFSET(Avulsa[[#This Row],[Squadre]],1,0),$CF$8:$CY$8,0)+1,FALSE),""))</calculatedColumnFormula>
    </tableColumn>
    <tableColumn id="22" xr3:uid="{CE98DDB2-5F94-403A-ABEF-72F6775B93C0}" name="a2" dataDxfId="79">
      <calculatedColumnFormula>IF(Avulsa[[#This Row],[Parimerito]]="","",IF(Avulsa[[#This Row],[Parimerito]]=OFFSET(Avulsa[[#This Row],[Parimerito]],-1,0),VLOOKUP(Avulsa[[#This Row],[Squadre]],$CE$9:$CY$28,MATCH(OFFSET(Avulsa[[#This Row],[Squadre]],-1,0),$CF$8:$CY$8,0)+1,FALSE),""))</calculatedColumnFormula>
    </tableColumn>
    <tableColumn id="23" xr3:uid="{B1183392-C2C2-4782-9EDD-8779B081F792}" name="b1" dataDxfId="78">
      <calculatedColumnFormula>IF(Avulsa[[#This Row],[Parimerito]]="","",IF(Avulsa[[#This Row],[Parimerito]]=OFFSET(Avulsa[[#This Row],[Parimerito]],2,0),VLOOKUP(Avulsa[[#This Row],[Squadre]],$CE$9:$CY$28,MATCH(OFFSET(Avulsa[[#This Row],[Squadre]],2,0),$CF$8:$CY$8,0)+1,FALSE),""))</calculatedColumnFormula>
    </tableColumn>
    <tableColumn id="24" xr3:uid="{6B0F5019-0C8B-4804-80BC-BA00F0204EB1}" name="b2" dataDxfId="77">
      <calculatedColumnFormula>IF(Avulsa[[#This Row],[Parimerito]]="","",IF(Avulsa[[#This Row],[Parimerito]]=OFFSET(Avulsa[[#This Row],[Parimerito]],-2,0),VLOOKUP(Avulsa[[#This Row],[Squadre]],$CE$9:$CY$28,MATCH(OFFSET(Avulsa[[#This Row],[Squadre]],-2,0),$CF$8:$CY$8,0)+1,FALSE),""))</calculatedColumnFormula>
    </tableColumn>
    <tableColumn id="25" xr3:uid="{0E552DB0-A3CA-4B4A-9504-FD7A4351E56F}" name="c1" dataDxfId="76">
      <calculatedColumnFormula>IF(Avulsa[[#This Row],[Parimerito]]="","",IF(Avulsa[[#This Row],[Parimerito]]=OFFSET(Avulsa[[#This Row],[Parimerito]],3,0),VLOOKUP(Avulsa[[#This Row],[Squadre]],$CE$9:$CY$28,MATCH(OFFSET(Avulsa[[#This Row],[Squadre]],3,0),$CF$8:$CY$8,0)+1,FALSE),""))</calculatedColumnFormula>
    </tableColumn>
    <tableColumn id="26" xr3:uid="{0FCC7B16-8A83-4A00-A358-ACBAEFE187B4}" name="c2" dataDxfId="75">
      <calculatedColumnFormula>IF(Avulsa[[#This Row],[Parimerito]]="","",IF(Avulsa[[#This Row],[Parimerito]]=OFFSET(Avulsa[[#This Row],[Parimerito]],-3,0),VLOOKUP(Avulsa[[#This Row],[Squadre]],$CE$9:$CY$28,MATCH(OFFSET(Avulsa[[#This Row],[Squadre]],-3,0),$CF$8:$CY$8,0)+1,FALSE),""))</calculatedColumnFormula>
    </tableColumn>
    <tableColumn id="27" xr3:uid="{9C0F0576-AF7A-479C-B711-EC8C0B962C10}" name="d1" dataDxfId="74">
      <calculatedColumnFormula>IF(Avulsa[[#This Row],[Parimerito]]="","",IF(Avulsa[[#This Row],[Parimerito]]=OFFSET(Avulsa[[#This Row],[Parimerito]],4,0),VLOOKUP(Avulsa[[#This Row],[Squadre]],$CE$9:$CY$28,MATCH(OFFSET(Avulsa[[#This Row],[Squadre]],4,0),$CF$8:$CY$8,0)+1,FALSE),""))</calculatedColumnFormula>
    </tableColumn>
    <tableColumn id="28" xr3:uid="{217756A9-2AD4-4C5C-92B0-ED52D54EE39D}" name="d2" dataDxfId="73">
      <calculatedColumnFormula>IF(Avulsa[[#This Row],[Parimerito]]="","",IF(Avulsa[[#This Row],[Parimerito]]=OFFSET(Avulsa[[#This Row],[Parimerito]],-4,0),VLOOKUP(Avulsa[[#This Row],[Squadre]],$CE$9:$CY$28,MATCH(OFFSET(Avulsa[[#This Row],[Squadre]],-4,0),$CF$8:$CY$8,0)+1,FALSE),""))</calculatedColumnFormula>
    </tableColumn>
    <tableColumn id="29" xr3:uid="{A4BAD737-45EA-4A39-9C4B-F1B7941552B9}" name="e1" dataDxfId="72">
      <calculatedColumnFormula>IF(Avulsa[[#This Row],[Parimerito]]="","",IF(Avulsa[[#This Row],[Parimerito]]=OFFSET(Avulsa[[#This Row],[Parimerito]],5,0),VLOOKUP(Avulsa[[#This Row],[Squadre]],$CE$9:$CY$28,MATCH(OFFSET(Avulsa[[#This Row],[Squadre]],5,0),$CF$8:$CY$8,0)+1,FALSE),""))</calculatedColumnFormula>
    </tableColumn>
    <tableColumn id="30" xr3:uid="{95AB7898-DDB9-43CD-B826-5F339F3F48FA}" name="e2" dataDxfId="71">
      <calculatedColumnFormula>IF(Avulsa[[#This Row],[Parimerito]]="","",IF(Avulsa[[#This Row],[Parimerito]]=OFFSET(Avulsa[[#This Row],[Parimerito]],-5,0),VLOOKUP(Avulsa[[#This Row],[Squadre]],$CE$9:$CY$28,MATCH(OFFSET(Avulsa[[#This Row],[Squadre]],-5,0),$CF$8:$CY$8,0)+1,FALSE),""))</calculatedColumnFormula>
    </tableColumn>
    <tableColumn id="31" xr3:uid="{616B7038-3090-44C3-940D-5328E13C98CF}" name="f1" dataDxfId="70">
      <calculatedColumnFormula>IF(Avulsa[[#This Row],[Parimerito]]="","",IF(Avulsa[[#This Row],[Parimerito]]=OFFSET(Avulsa[[#This Row],[Parimerito]],6,0),VLOOKUP(Avulsa[[#This Row],[Squadre]],$CE$9:$CY$28,MATCH(OFFSET(Avulsa[[#This Row],[Squadre]],6,0),$CF$8:$CY$8,0)+1,FALSE),""))</calculatedColumnFormula>
    </tableColumn>
    <tableColumn id="32" xr3:uid="{E9483339-BC54-45E4-B0FD-99846185DE3C}" name="f2" dataDxfId="69">
      <calculatedColumnFormula>IF(Avulsa[[#This Row],[Parimerito]]="","",IF(Avulsa[[#This Row],[Parimerito]]=OFFSET(Avulsa[[#This Row],[Parimerito]],-6,0),VLOOKUP(Avulsa[[#This Row],[Squadre]],$CE$9:$CY$28,MATCH(OFFSET(Avulsa[[#This Row],[Squadre]],-6,0),$CF$8:$CY$8,0)+1,FALSE),""))</calculatedColumnFormula>
    </tableColumn>
    <tableColumn id="33" xr3:uid="{FEDA3F78-7DD9-485E-A49D-E986A22918ED}" name="g1" dataDxfId="68">
      <calculatedColumnFormula>IF(Avulsa[[#This Row],[Parimerito]]="","",IF(Avulsa[[#This Row],[Parimerito]]=OFFSET(Avulsa[[#This Row],[Parimerito]],7,0),VLOOKUP(Avulsa[[#This Row],[Squadre]],$CE$9:$CY$28,MATCH(OFFSET(Avulsa[[#This Row],[Squadre]],7,0),$CF$8:$CY$8,0)+1,FALSE),""))</calculatedColumnFormula>
    </tableColumn>
    <tableColumn id="34" xr3:uid="{C11FBF4F-4164-402B-82F6-5E7D509FF573}" name="g2" dataDxfId="67">
      <calculatedColumnFormula>IF(Avulsa[[#This Row],[Parimerito]]="","",IF(Avulsa[[#This Row],[Parimerito]]=OFFSET(Avulsa[[#This Row],[Parimerito]],-7,0),VLOOKUP(Avulsa[[#This Row],[Squadre]],$CE$9:$CY$28,MATCH(OFFSET(Avulsa[[#This Row],[Squadre]],-7,0),$CF$8:$CY$8,0)+1,FALSE),""))</calculatedColumnFormula>
    </tableColumn>
    <tableColumn id="35" xr3:uid="{E17BACF5-8B07-4826-8258-1086FF02C8C4}" name="h1" dataDxfId="66">
      <calculatedColumnFormula>IF(Avulsa[[#This Row],[Parimerito]]="","",IF(Avulsa[[#This Row],[Parimerito]]=OFFSET(Avulsa[[#This Row],[Parimerito]],8,0),VLOOKUP(Avulsa[[#This Row],[Squadre]],$CE$9:$CY$28,MATCH(OFFSET(Avulsa[[#This Row],[Squadre]],8,0),$CF$8:$CY$8,0)+1,FALSE),""))</calculatedColumnFormula>
    </tableColumn>
    <tableColumn id="36" xr3:uid="{F38E823D-C12D-4705-800E-B6A004B88BEE}" name="h2" dataDxfId="65">
      <calculatedColumnFormula>IF(Avulsa[[#This Row],[Parimerito]]="","",IF(Avulsa[[#This Row],[Parimerito]]=OFFSET(Avulsa[[#This Row],[Parimerito]],-8,0),VLOOKUP(Avulsa[[#This Row],[Squadre]],$CE$9:$CY$28,MATCH(OFFSET(Avulsa[[#This Row],[Squadre]],-8,0),$CF$8:$CY$8,0)+1,FALSE),""))</calculatedColumnFormula>
    </tableColumn>
    <tableColumn id="37" xr3:uid="{DACA5D74-C442-4899-AECA-B3A1D0392000}" name="Gol" dataDxfId="64">
      <calculatedColumnFormula>IF(Avulsa[[#This Row],[Parimerito]]="","",SUM(Avulsa[[#This Row],[a1]:[h2]]))</calculatedColumnFormula>
    </tableColumn>
    <tableColumn id="38" xr3:uid="{4932CC7E-0C65-47A8-B966-75A5C8AC07A1}" name="ClassificaGolScontriDiretti" dataDxfId="63">
      <calculatedColumnFormula array="1">IF(Avulsa[[#This Row],[Parimerito]]="","",SUMPRODUCT(--(Avulsa[[#This Row],[Parimerito]]=Avulsa[Parimerito]),--(Avulsa[[#This Row],[Gol]]&lt;Avulsa[Gol]))+1)</calculatedColumnFormula>
    </tableColumn>
    <tableColumn id="39" xr3:uid="{361CDF66-5873-4886-876B-FA98D165D758}" name="calc" dataDxfId="62">
      <calculatedColumnFormula>IFERROR(Avulsa[[#This Row],[ClassificaPuntiScontriDiretti]]+Avulsa[[#This Row],[ClassificaGolScontriDiretti]]/100,"")</calculatedColumnFormula>
    </tableColumn>
    <tableColumn id="40" xr3:uid="{5CB9120C-FC00-4ECC-943E-7D04547C89DA}" name="ClassificaFinaleScontriDiretti" dataDxfId="61">
      <calculatedColumnFormula>IFERROR(_xlfn.RANK.EQ(Avulsa[[#This Row],[calc]],Avulsa[calc],1),"")</calculatedColumnFormula>
    </tableColumn>
  </tableColumns>
  <tableStyleInfo name="TableStyleMedium12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B3BF5EB7-AE51-4A0E-B0C3-4A0E7E11AE60}" name="PuntiSD" displayName="PuntiSD" ref="BI7:CC28" totalsRowShown="0" headerRowDxfId="60" dataDxfId="59">
  <autoFilter ref="BI7:CC28" xr:uid="{EBA488A9-5465-410D-9AB5-A16B50AA45B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</autoFilter>
  <tableColumns count="21">
    <tableColumn id="1" xr3:uid="{E0AD51A3-29C1-4BB7-AE0B-7E0ED9334E0B}" name="Squadra" dataDxfId="58"/>
    <tableColumn id="2" xr3:uid="{FDFA0FA6-DB93-49E9-AA01-0409D215CCB2}" name="Colonna1" dataDxfId="57">
      <calculatedColumnFormula array="1">INDEX(PuntiSD[Squadra],COLUMN()+1-COLUMN(PuntiSD[Squadra]),0+1)</calculatedColumnFormula>
    </tableColumn>
    <tableColumn id="3" xr3:uid="{3CCE2203-EE50-4C83-84FC-88E83C7BE3FB}" name="Colonna2" dataDxfId="56">
      <calculatedColumnFormula array="1">INDEX(PuntiSD[Squadra],COLUMN()+1-COLUMN(PuntiSD[Squadra]),0+1)</calculatedColumnFormula>
    </tableColumn>
    <tableColumn id="4" xr3:uid="{6DEB739C-FB81-4622-812F-2C8E59129780}" name="Colonna3" dataDxfId="55">
      <calculatedColumnFormula array="1">INDEX(PuntiSD[Squadra],COLUMN()+1-COLUMN(PuntiSD[Squadra]),0+1)</calculatedColumnFormula>
    </tableColumn>
    <tableColumn id="5" xr3:uid="{C4D165D3-EF75-4054-BB1A-6F2F606886F0}" name="Colonna4" dataDxfId="54">
      <calculatedColumnFormula array="1">INDEX(PuntiSD[Squadra],COLUMN()+1-COLUMN(PuntiSD[Squadra]),0+1)</calculatedColumnFormula>
    </tableColumn>
    <tableColumn id="6" xr3:uid="{2F07F238-E4EA-4AD0-AF14-45809BD4678A}" name="Colonna5" dataDxfId="53">
      <calculatedColumnFormula array="1">INDEX(PuntiSD[Squadra],COLUMN()+1-COLUMN(PuntiSD[Squadra]),0+1)</calculatedColumnFormula>
    </tableColumn>
    <tableColumn id="7" xr3:uid="{A34E4F85-26DF-4176-9DEF-78988EFE39F5}" name="Colonna6" dataDxfId="52">
      <calculatedColumnFormula array="1">INDEX(PuntiSD[Squadra],COLUMN()+1-COLUMN(PuntiSD[Squadra]),0+1)</calculatedColumnFormula>
    </tableColumn>
    <tableColumn id="8" xr3:uid="{FA587C32-2F70-4EF0-970C-31C06CB7BA79}" name="Colonna7" dataDxfId="51">
      <calculatedColumnFormula array="1">INDEX(PuntiSD[Squadra],COLUMN()+1-COLUMN(PuntiSD[Squadra]),0+1)</calculatedColumnFormula>
    </tableColumn>
    <tableColumn id="9" xr3:uid="{82FFD884-EACA-4CA6-BA99-6CD34057F55D}" name="Colonna8" dataDxfId="50">
      <calculatedColumnFormula array="1">INDEX(PuntiSD[Squadra],COLUMN()+1-COLUMN(PuntiSD[Squadra]),0+1)</calculatedColumnFormula>
    </tableColumn>
    <tableColumn id="10" xr3:uid="{5322D39A-F764-41D2-9C22-8074C06B55B6}" name="Colonna9" dataDxfId="49">
      <calculatedColumnFormula array="1">INDEX(PuntiSD[Squadra],COLUMN()+1-COLUMN(PuntiSD[Squadra]),0+1)</calculatedColumnFormula>
    </tableColumn>
    <tableColumn id="11" xr3:uid="{FCF68079-77D9-43E2-8DAC-14373B864A4C}" name="Colonna10" dataDxfId="48">
      <calculatedColumnFormula array="1">INDEX(PuntiSD[Squadra],COLUMN()+1-COLUMN(PuntiSD[Squadra]),0+1)</calculatedColumnFormula>
    </tableColumn>
    <tableColumn id="12" xr3:uid="{6BD69BD5-B4FF-4137-849E-6B0BA3E9C515}" name="Colonna11" dataDxfId="47">
      <calculatedColumnFormula array="1">INDEX(PuntiSD[Squadra],COLUMN()+1-COLUMN(PuntiSD[Squadra]),0+1)</calculatedColumnFormula>
    </tableColumn>
    <tableColumn id="13" xr3:uid="{DBC35E8A-1979-4546-8BA2-1ED9FA22748D}" name="Colonna12" dataDxfId="46">
      <calculatedColumnFormula array="1">INDEX(PuntiSD[Squadra],COLUMN()+1-COLUMN(PuntiSD[Squadra]),0+1)</calculatedColumnFormula>
    </tableColumn>
    <tableColumn id="14" xr3:uid="{4E302BE6-BE39-438C-A638-EEAB7DF053BA}" name="Colonna13" dataDxfId="45">
      <calculatedColumnFormula array="1">INDEX(PuntiSD[Squadra],COLUMN()+1-COLUMN(PuntiSD[Squadra]),0+1)</calculatedColumnFormula>
    </tableColumn>
    <tableColumn id="15" xr3:uid="{A075721F-3C7B-4740-8E29-C82B8072D72A}" name="Colonna14" dataDxfId="44">
      <calculatedColumnFormula array="1">INDEX(PuntiSD[Squadra],COLUMN()+1-COLUMN(PuntiSD[Squadra]),0+1)</calculatedColumnFormula>
    </tableColumn>
    <tableColumn id="16" xr3:uid="{F6613CFC-C27F-4BA2-9211-A1F85F206B82}" name="Colonna15" dataDxfId="43">
      <calculatedColumnFormula array="1">INDEX(PuntiSD[Squadra],COLUMN()+1-COLUMN(PuntiSD[Squadra]),0+1)</calculatedColumnFormula>
    </tableColumn>
    <tableColumn id="17" xr3:uid="{14D4C83B-4EB6-4A9D-96AE-4ABB70A50B1C}" name="Colonna16" dataDxfId="42">
      <calculatedColumnFormula array="1">INDEX(PuntiSD[Squadra],COLUMN()+1-COLUMN(PuntiSD[Squadra]),0+1)</calculatedColumnFormula>
    </tableColumn>
    <tableColumn id="18" xr3:uid="{DE95DEC6-AF0E-4A35-97AC-F243689F01B3}" name="Colonna17" dataDxfId="41">
      <calculatedColumnFormula array="1">INDEX(PuntiSD[Squadra],COLUMN()+1-COLUMN(PuntiSD[Squadra]),0+1)</calculatedColumnFormula>
    </tableColumn>
    <tableColumn id="19" xr3:uid="{DFB19964-E8DE-426C-A5EE-FC8C7AB072CD}" name="Colonna18" dataDxfId="40">
      <calculatedColumnFormula array="1">INDEX(PuntiSD[Squadra],COLUMN()+1-COLUMN(PuntiSD[Squadra]),0+1)</calculatedColumnFormula>
    </tableColumn>
    <tableColumn id="20" xr3:uid="{30DA4A5E-0AB3-4F61-AE7D-DB09288ECFDD}" name="Colonna19" dataDxfId="39">
      <calculatedColumnFormula array="1">INDEX(PuntiSD[Squadra],COLUMN()+1-COLUMN(PuntiSD[Squadra]),0+1)</calculatedColumnFormula>
    </tableColumn>
    <tableColumn id="21" xr3:uid="{0E44CFB1-3705-4598-9FF5-CEE0903130A1}" name="Colonna20" dataDxfId="38">
      <calculatedColumnFormula array="1">INDEX(PuntiSD[Squadra],COLUMN()+1-COLUMN(PuntiSD[Squadra]),0+1)</calculatedColumnFormula>
    </tableColumn>
  </tableColumns>
  <tableStyleInfo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F953041F-468D-408B-9951-99111FB2C17B}" name="RetiSD" displayName="RetiSD" ref="CE7:CY28" totalsRowShown="0" headerRowDxfId="37" dataDxfId="36">
  <autoFilter ref="CE7:CY28" xr:uid="{F2F9CE84-BCA2-4DEA-9123-7E1310F1CEC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</autoFilter>
  <tableColumns count="21">
    <tableColumn id="1" xr3:uid="{1F424343-3577-4879-B191-0CF217531191}" name="Squadra" dataDxfId="35"/>
    <tableColumn id="2" xr3:uid="{0ED391DC-5632-4DF2-995A-28F8A441D154}" name="Colonna1" dataDxfId="34">
      <calculatedColumnFormula array="1">INDEX(RetiSD[Squadra],COLUMN()+1-COLUMN(RetiSD[Squadra]),0+1)</calculatedColumnFormula>
    </tableColumn>
    <tableColumn id="3" xr3:uid="{D84BFA7A-81B8-46A1-8ABA-FD6C12F0549A}" name="Colonna2" dataDxfId="33">
      <calculatedColumnFormula array="1">INDEX(RetiSD[Squadra],COLUMN()+1-COLUMN(RetiSD[Squadra]),0+1)</calculatedColumnFormula>
    </tableColumn>
    <tableColumn id="4" xr3:uid="{09C5091F-A52C-4AB7-B66A-EEFF1AC04BCD}" name="Colonna3" dataDxfId="32">
      <calculatedColumnFormula array="1">INDEX(RetiSD[Squadra],COLUMN()+1-COLUMN(RetiSD[Squadra]),0+1)</calculatedColumnFormula>
    </tableColumn>
    <tableColumn id="5" xr3:uid="{01CAE490-CB3D-4255-B20C-24DDC39E348B}" name="Colonna4" dataDxfId="31">
      <calculatedColumnFormula array="1">INDEX(RetiSD[Squadra],COLUMN()+1-COLUMN(RetiSD[Squadra]),0+1)</calculatedColumnFormula>
    </tableColumn>
    <tableColumn id="6" xr3:uid="{BAFD02B5-AF21-4C71-9E58-36DCBCE1C593}" name="Colonna5" dataDxfId="30">
      <calculatedColumnFormula array="1">INDEX(RetiSD[Squadra],COLUMN()+1-COLUMN(RetiSD[Squadra]),0+1)</calculatedColumnFormula>
    </tableColumn>
    <tableColumn id="7" xr3:uid="{DB371257-C2B2-4C9C-AD13-4BDADB170093}" name="Colonna6" dataDxfId="29">
      <calculatedColumnFormula array="1">INDEX(RetiSD[Squadra],COLUMN()+1-COLUMN(RetiSD[Squadra]),0+1)</calculatedColumnFormula>
    </tableColumn>
    <tableColumn id="8" xr3:uid="{8BBA2F77-18BC-4A00-9DAC-8A5489CD140E}" name="Colonna7" dataDxfId="28">
      <calculatedColumnFormula array="1">INDEX(RetiSD[Squadra],COLUMN()+1-COLUMN(RetiSD[Squadra]),0+1)</calculatedColumnFormula>
    </tableColumn>
    <tableColumn id="9" xr3:uid="{7B0959A8-1248-4A7F-91E3-6316EAC2A179}" name="Colonna8" dataDxfId="27">
      <calculatedColumnFormula array="1">INDEX(RetiSD[Squadra],COLUMN()+1-COLUMN(RetiSD[Squadra]),0+1)</calculatedColumnFormula>
    </tableColumn>
    <tableColumn id="10" xr3:uid="{4DD540C6-488F-49C4-9996-49CB81E60D65}" name="Colonna9" dataDxfId="26">
      <calculatedColumnFormula array="1">INDEX(RetiSD[Squadra],COLUMN()+1-COLUMN(RetiSD[Squadra]),0+1)</calculatedColumnFormula>
    </tableColumn>
    <tableColumn id="11" xr3:uid="{26332002-0DDC-4BF4-8DB6-2F34354DA775}" name="Colonna10" dataDxfId="25">
      <calculatedColumnFormula array="1">INDEX(RetiSD[Squadra],COLUMN()+1-COLUMN(RetiSD[Squadra]),0+1)</calculatedColumnFormula>
    </tableColumn>
    <tableColumn id="12" xr3:uid="{6E3A8580-9526-4754-B0C6-265C8B0A21CF}" name="Colonna11" dataDxfId="24">
      <calculatedColumnFormula array="1">INDEX(RetiSD[Squadra],COLUMN()+1-COLUMN(RetiSD[Squadra]),0+1)</calculatedColumnFormula>
    </tableColumn>
    <tableColumn id="13" xr3:uid="{12CAD667-4466-4662-A885-F87D88EEFF06}" name="Colonna12" dataDxfId="23">
      <calculatedColumnFormula array="1">INDEX(RetiSD[Squadra],COLUMN()+1-COLUMN(RetiSD[Squadra]),0+1)</calculatedColumnFormula>
    </tableColumn>
    <tableColumn id="14" xr3:uid="{D21C3839-03CB-45CE-8B87-01E8315C43D2}" name="Colonna13" dataDxfId="22">
      <calculatedColumnFormula array="1">INDEX(RetiSD[Squadra],COLUMN()+1-COLUMN(RetiSD[Squadra]),0+1)</calculatedColumnFormula>
    </tableColumn>
    <tableColumn id="15" xr3:uid="{7F5736A6-676C-40BD-B111-CBC1FA949176}" name="Colonna14" dataDxfId="21">
      <calculatedColumnFormula array="1">INDEX(RetiSD[Squadra],COLUMN()+1-COLUMN(RetiSD[Squadra]),0+1)</calculatedColumnFormula>
    </tableColumn>
    <tableColumn id="16" xr3:uid="{3001309C-AA0E-41EF-9CE0-041193A6EF0A}" name="Colonna15" dataDxfId="20">
      <calculatedColumnFormula array="1">INDEX(RetiSD[Squadra],COLUMN()+1-COLUMN(RetiSD[Squadra]),0+1)</calculatedColumnFormula>
    </tableColumn>
    <tableColumn id="17" xr3:uid="{2F3873BF-134A-4A13-880E-31ED6AF24099}" name="Colonna16" dataDxfId="19">
      <calculatedColumnFormula array="1">INDEX(RetiSD[Squadra],COLUMN()+1-COLUMN(RetiSD[Squadra]),0+1)</calculatedColumnFormula>
    </tableColumn>
    <tableColumn id="18" xr3:uid="{987C2561-03CB-47E3-B918-5FB69DFD8A55}" name="Colonna17" dataDxfId="18">
      <calculatedColumnFormula array="1">INDEX(RetiSD[Squadra],COLUMN()+1-COLUMN(RetiSD[Squadra]),0+1)</calculatedColumnFormula>
    </tableColumn>
    <tableColumn id="19" xr3:uid="{C758D2CB-5870-4C0E-8C1F-95D77588B2EB}" name="Colonna18" dataDxfId="17">
      <calculatedColumnFormula array="1">INDEX(RetiSD[Squadra],COLUMN()+1-COLUMN(RetiSD[Squadra]),0+1)</calculatedColumnFormula>
    </tableColumn>
    <tableColumn id="20" xr3:uid="{F1799FB4-6A02-4F24-A692-7B4271052677}" name="Colonna19" dataDxfId="16">
      <calculatedColumnFormula array="1">INDEX(RetiSD[Squadra],COLUMN()+1-COLUMN(RetiSD[Squadra]),0+1)</calculatedColumnFormula>
    </tableColumn>
    <tableColumn id="21" xr3:uid="{D41A26F1-0850-449C-A1F0-8B5A5C61E25D}" name="Colonna20" dataDxfId="15">
      <calculatedColumnFormula array="1">INDEX(RetiSD[Squadra],COLUMN()+1-COLUMN(RetiSD[Squadra]),0+1)</calculatedColumnFormula>
    </tableColumn>
  </tableColumns>
  <tableStyleInfo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6688A985-BEB9-4E22-87B3-048AECBB21C0}" name="Classifica" displayName="Classifica" ref="DA8:DM28" totalsRowShown="0" headerRowDxfId="14" dataDxfId="13">
  <autoFilter ref="DA8:DM28" xr:uid="{7254109C-5B7F-40A0-A602-2A170D8590D4}"/>
  <tableColumns count="13">
    <tableColumn id="1" xr3:uid="{4A1E41CE-3F96-4F13-AE37-E8CF61984160}" name="Squadra" dataDxfId="12">
      <calculatedColumnFormula array="1">IF(INDEX(ListaSquadre[],ROW()-ROW(Classifica[#Headers]))="","",INDEX(ListaSquadre[],ROW()-ROW(Classifica[#Headers])))</calculatedColumnFormula>
    </tableColumn>
    <tableColumn id="2" xr3:uid="{168651B8-4220-46B2-9DCF-7B64DCFD455D}" name="Punti" dataDxfId="11">
      <calculatedColumnFormula>SUMIF(Risultati[SqrA],Classifica[[#This Row],[Squadra]],Risultati[Punti_SqrA])+SUMIF(Risultati[SqrB],Classifica[[#This Row],[Squadra]],Risultati[Punti_SqrB])-INDEX(Penalizzazione[PuntiPen],MATCH(Classifica[[#This Row],[Squadra]],Penalizzazione[ListaSqr],0))</calculatedColumnFormula>
    </tableColumn>
    <tableColumn id="3" xr3:uid="{EFDA17C3-3011-45A7-AA08-8C0E9FFBA6E0}" name="Giocate" dataDxfId="10">
      <calculatedColumnFormula>COUNTIFS(Risultati[Punti_SqrA],"&gt;=0",Risultati[SqrA],Classifica[[#This Row],[Squadra]])+COUNTIFS(Risultati[Punti_SqrB],"&gt;=0",Risultati[SqrB],Classifica[[#This Row],[Squadra]])</calculatedColumnFormula>
    </tableColumn>
    <tableColumn id="4" xr3:uid="{67C09205-05FA-4162-9F65-3D3480899B7E}" name="Parziale" dataDxfId="9">
      <calculatedColumnFormula>Classifica[[#This Row],[Punti]]-Classifica[[#This Row],[Giocate]]/100-ROW()/100000</calculatedColumnFormula>
    </tableColumn>
    <tableColumn id="5" xr3:uid="{FC30E052-037D-4751-A2A8-0CD036A28CE5}" name="ClParziale" dataDxfId="8">
      <calculatedColumnFormula array="1">INDEX(Classifica[Squadra],MATCH(LARGE(Classifica[Parziale],ROW()-ROW(Classifica[#Headers])),Classifica[Parziale],0))</calculatedColumnFormula>
    </tableColumn>
    <tableColumn id="6" xr3:uid="{C0BEA75B-5F3D-43A9-9B9A-FA45B7F3EC7F}" name="PreParimerito" dataDxfId="7">
      <calculatedColumnFormula>INDEX(Classifica[Punti],MATCH(Classifica[[#This Row],[ClParziale]],Classifica[Squadra],0))-INDEX(Classifica[Giocate],MATCH(Classifica[[#This Row],[ClParziale]],Classifica[Squadra],0))/100</calculatedColumnFormula>
    </tableColumn>
    <tableColumn id="7" xr3:uid="{C5E5C0A2-7D84-4FCF-A9AE-7B49FC60F252}" name="Parimerito" dataDxfId="6">
      <calculatedColumnFormula>IF(COUNTIF(Classifica[PreParimerito],Classifica[[#This Row],[PreParimerito]])&gt;1,Classifica[[#This Row],[ClParziale]],"")</calculatedColumnFormula>
    </tableColumn>
    <tableColumn id="8" xr3:uid="{37685044-25A1-4F43-A5CB-78E8D62FD052}" name="Avulsa" dataDxfId="5">
      <calculatedColumnFormula>IF(Classifica[[#This Row],[Parimerito]]="",0,INDEX(Avulsa[ClassificaFinaleScontriDiretti],MATCH(Classifica[[#This Row],[Parimerito]],Avulsa[Squadre],0)))</calculatedColumnFormula>
    </tableColumn>
    <tableColumn id="9" xr3:uid="{270D170C-26BE-486A-9DAF-74236E7A0D91}" name="GolFatti" dataDxfId="4">
      <calculatedColumnFormula>SUMIF(Risultati[SqrA],Classifica[[#This Row],[ClParziale]],Risultati[Gol_SqrA])+SUMIF(Risultati[SqrB],Classifica[[#This Row],[ClParziale]],Risultati[Gol_SqrB])</calculatedColumnFormula>
    </tableColumn>
    <tableColumn id="10" xr3:uid="{3800C6E2-C4A6-441A-BDE7-D04389690024}" name="GolSubiti" dataDxfId="3">
      <calculatedColumnFormula>SUMIF(Risultati[SqrA],Classifica[[#This Row],[ClParziale]],Risultati[Gol_SqrB])+SUMIF(Risultati[SqrB],Classifica[[#This Row],[ClParziale]],Risultati[Gol_SqrA])</calculatedColumnFormula>
    </tableColumn>
    <tableColumn id="11" xr3:uid="{D4A17ED1-4E7A-4C70-9089-866786187CFF}" name="DifferenzaReti" dataDxfId="2">
      <calculatedColumnFormula>Classifica[[#This Row],[GolFatti]]-Classifica[[#This Row],[GolSubiti]]</calculatedColumnFormula>
    </tableColumn>
    <tableColumn id="12" xr3:uid="{E97970D0-89A8-4178-A18D-4E9EA56C7411}" name="CalcoloClassificaFinale" dataDxfId="1">
      <calculatedColumnFormula>(INDEX(Classifica[Punti],MATCH(Classifica[[#This Row],[ClParziale]],Classifica[Squadra],0))-INDEX(Classifica[Giocate],MATCH(Classifica[[#This Row],[ClParziale]],Classifica[Squadra],0))/100-Classifica[[#This Row],[Avulsa]]/10000+Classifica[[#This Row],[DifferenzaReti]]/1000000+Classifica[[#This Row],[GolFatti]]/100000000-COUNTIF(Classifica[ClParziale],"&lt;="&amp;Classifica[[#This Row],[ClParziale]])/10000000000)</calculatedColumnFormula>
    </tableColumn>
    <tableColumn id="13" xr3:uid="{E4A8B43B-A293-447A-BF6D-E538294701BD}" name="ClassificaFinale" dataDxfId="0">
      <calculatedColumnFormula>_xlfn.RANK.EQ(Classifica[[#This Row],[CalcoloClassificaFinale]],Classifica[CalcoloClassificaFinale],0)</calculatedColumnFormula>
    </tableColumn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0.xml"/><Relationship Id="rId13" Type="http://schemas.openxmlformats.org/officeDocument/2006/relationships/table" Target="../tables/table15.xml"/><Relationship Id="rId18" Type="http://schemas.openxmlformats.org/officeDocument/2006/relationships/table" Target="../tables/table20.xml"/><Relationship Id="rId26" Type="http://schemas.openxmlformats.org/officeDocument/2006/relationships/table" Target="../tables/table28.xml"/><Relationship Id="rId3" Type="http://schemas.openxmlformats.org/officeDocument/2006/relationships/table" Target="../tables/table5.xml"/><Relationship Id="rId21" Type="http://schemas.openxmlformats.org/officeDocument/2006/relationships/table" Target="../tables/table23.xml"/><Relationship Id="rId34" Type="http://schemas.openxmlformats.org/officeDocument/2006/relationships/table" Target="../tables/table36.xml"/><Relationship Id="rId7" Type="http://schemas.openxmlformats.org/officeDocument/2006/relationships/table" Target="../tables/table9.xml"/><Relationship Id="rId12" Type="http://schemas.openxmlformats.org/officeDocument/2006/relationships/table" Target="../tables/table14.xml"/><Relationship Id="rId17" Type="http://schemas.openxmlformats.org/officeDocument/2006/relationships/table" Target="../tables/table19.xml"/><Relationship Id="rId25" Type="http://schemas.openxmlformats.org/officeDocument/2006/relationships/table" Target="../tables/table27.xml"/><Relationship Id="rId33" Type="http://schemas.openxmlformats.org/officeDocument/2006/relationships/table" Target="../tables/table35.xml"/><Relationship Id="rId38" Type="http://schemas.openxmlformats.org/officeDocument/2006/relationships/table" Target="../tables/table40.xml"/><Relationship Id="rId2" Type="http://schemas.openxmlformats.org/officeDocument/2006/relationships/table" Target="../tables/table4.xml"/><Relationship Id="rId16" Type="http://schemas.openxmlformats.org/officeDocument/2006/relationships/table" Target="../tables/table18.xml"/><Relationship Id="rId20" Type="http://schemas.openxmlformats.org/officeDocument/2006/relationships/table" Target="../tables/table22.xml"/><Relationship Id="rId29" Type="http://schemas.openxmlformats.org/officeDocument/2006/relationships/table" Target="../tables/table31.xml"/><Relationship Id="rId1" Type="http://schemas.openxmlformats.org/officeDocument/2006/relationships/table" Target="../tables/table3.xml"/><Relationship Id="rId6" Type="http://schemas.openxmlformats.org/officeDocument/2006/relationships/table" Target="../tables/table8.xml"/><Relationship Id="rId11" Type="http://schemas.openxmlformats.org/officeDocument/2006/relationships/table" Target="../tables/table13.xml"/><Relationship Id="rId24" Type="http://schemas.openxmlformats.org/officeDocument/2006/relationships/table" Target="../tables/table26.xml"/><Relationship Id="rId32" Type="http://schemas.openxmlformats.org/officeDocument/2006/relationships/table" Target="../tables/table34.xml"/><Relationship Id="rId37" Type="http://schemas.openxmlformats.org/officeDocument/2006/relationships/table" Target="../tables/table39.xml"/><Relationship Id="rId5" Type="http://schemas.openxmlformats.org/officeDocument/2006/relationships/table" Target="../tables/table7.xml"/><Relationship Id="rId15" Type="http://schemas.openxmlformats.org/officeDocument/2006/relationships/table" Target="../tables/table17.xml"/><Relationship Id="rId23" Type="http://schemas.openxmlformats.org/officeDocument/2006/relationships/table" Target="../tables/table25.xml"/><Relationship Id="rId28" Type="http://schemas.openxmlformats.org/officeDocument/2006/relationships/table" Target="../tables/table30.xml"/><Relationship Id="rId36" Type="http://schemas.openxmlformats.org/officeDocument/2006/relationships/table" Target="../tables/table38.xml"/><Relationship Id="rId10" Type="http://schemas.openxmlformats.org/officeDocument/2006/relationships/table" Target="../tables/table12.xml"/><Relationship Id="rId19" Type="http://schemas.openxmlformats.org/officeDocument/2006/relationships/table" Target="../tables/table21.xml"/><Relationship Id="rId31" Type="http://schemas.openxmlformats.org/officeDocument/2006/relationships/table" Target="../tables/table33.xml"/><Relationship Id="rId4" Type="http://schemas.openxmlformats.org/officeDocument/2006/relationships/table" Target="../tables/table6.xml"/><Relationship Id="rId9" Type="http://schemas.openxmlformats.org/officeDocument/2006/relationships/table" Target="../tables/table11.xml"/><Relationship Id="rId14" Type="http://schemas.openxmlformats.org/officeDocument/2006/relationships/table" Target="../tables/table16.xml"/><Relationship Id="rId22" Type="http://schemas.openxmlformats.org/officeDocument/2006/relationships/table" Target="../tables/table24.xml"/><Relationship Id="rId27" Type="http://schemas.openxmlformats.org/officeDocument/2006/relationships/table" Target="../tables/table29.xml"/><Relationship Id="rId30" Type="http://schemas.openxmlformats.org/officeDocument/2006/relationships/table" Target="../tables/table32.xml"/><Relationship Id="rId35" Type="http://schemas.openxmlformats.org/officeDocument/2006/relationships/table" Target="../tables/table37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3.xml"/><Relationship Id="rId7" Type="http://schemas.openxmlformats.org/officeDocument/2006/relationships/table" Target="../tables/table47.xml"/><Relationship Id="rId2" Type="http://schemas.openxmlformats.org/officeDocument/2006/relationships/table" Target="../tables/table42.xml"/><Relationship Id="rId1" Type="http://schemas.openxmlformats.org/officeDocument/2006/relationships/table" Target="../tables/table41.xml"/><Relationship Id="rId6" Type="http://schemas.openxmlformats.org/officeDocument/2006/relationships/table" Target="../tables/table46.xml"/><Relationship Id="rId5" Type="http://schemas.openxmlformats.org/officeDocument/2006/relationships/table" Target="../tables/table45.xml"/><Relationship Id="rId4" Type="http://schemas.openxmlformats.org/officeDocument/2006/relationships/table" Target="../tables/table4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BDF9E-0ED0-4B0C-8053-716862F2B155}">
  <sheetPr codeName="Foglio1"/>
  <dimension ref="A1:R26"/>
  <sheetViews>
    <sheetView showGridLines="0" tabSelected="1" workbookViewId="0">
      <selection activeCell="H2" sqref="H2"/>
    </sheetView>
  </sheetViews>
  <sheetFormatPr defaultColWidth="0" defaultRowHeight="15" zeroHeight="1" x14ac:dyDescent="0.25"/>
  <cols>
    <col min="1" max="1" width="3.28515625" style="110" customWidth="1"/>
    <col min="2" max="2" width="15.28515625" style="109" customWidth="1"/>
    <col min="3" max="3" width="15.7109375" style="109" customWidth="1"/>
    <col min="4" max="4" width="4.5703125" style="110" customWidth="1"/>
    <col min="5" max="7" width="7.7109375" style="110" customWidth="1"/>
    <col min="8" max="8" width="11.42578125" style="110" customWidth="1"/>
    <col min="9" max="9" width="9.140625" style="110" customWidth="1"/>
    <col min="10" max="18" width="0" style="110" hidden="1" customWidth="1"/>
    <col min="19" max="16384" width="9.140625" style="110" hidden="1"/>
  </cols>
  <sheetData>
    <row r="1" spans="2:8" x14ac:dyDescent="0.25">
      <c r="H1"/>
    </row>
    <row r="2" spans="2:8" x14ac:dyDescent="0.25">
      <c r="B2" s="109" t="str">
        <f t="shared" ref="B2:B21" si="0">IF($H$2="","",IF($H$2&lt;ROW()-1,"","Squadra "&amp;ROW()-1))</f>
        <v>Squadra 1</v>
      </c>
      <c r="C2" s="106"/>
      <c r="E2" s="112" t="s">
        <v>72</v>
      </c>
      <c r="H2" s="107">
        <v>4</v>
      </c>
    </row>
    <row r="3" spans="2:8" x14ac:dyDescent="0.25">
      <c r="B3" s="109" t="str">
        <f t="shared" si="0"/>
        <v>Squadra 2</v>
      </c>
      <c r="C3" s="106"/>
    </row>
    <row r="4" spans="2:8" x14ac:dyDescent="0.25">
      <c r="B4" s="109" t="str">
        <f t="shared" si="0"/>
        <v>Squadra 3</v>
      </c>
      <c r="C4" s="106"/>
      <c r="E4" s="118" t="s">
        <v>119</v>
      </c>
      <c r="F4" s="118"/>
      <c r="G4" s="118"/>
      <c r="H4" s="118"/>
    </row>
    <row r="5" spans="2:8" x14ac:dyDescent="0.25">
      <c r="B5" s="109" t="str">
        <f t="shared" si="0"/>
        <v>Squadra 4</v>
      </c>
      <c r="C5" s="106"/>
      <c r="E5" s="118"/>
      <c r="F5" s="118"/>
      <c r="G5" s="118"/>
      <c r="H5" s="118"/>
    </row>
    <row r="6" spans="2:8" x14ac:dyDescent="0.25">
      <c r="B6" s="109" t="str">
        <f t="shared" si="0"/>
        <v/>
      </c>
      <c r="C6" s="106"/>
    </row>
    <row r="7" spans="2:8" x14ac:dyDescent="0.25">
      <c r="B7" s="109" t="str">
        <f t="shared" si="0"/>
        <v/>
      </c>
      <c r="C7" s="106"/>
    </row>
    <row r="8" spans="2:8" x14ac:dyDescent="0.25">
      <c r="B8" s="109" t="str">
        <f t="shared" si="0"/>
        <v/>
      </c>
      <c r="C8" s="106"/>
    </row>
    <row r="9" spans="2:8" x14ac:dyDescent="0.25">
      <c r="B9" s="109" t="str">
        <f t="shared" si="0"/>
        <v/>
      </c>
      <c r="C9" s="106"/>
    </row>
    <row r="10" spans="2:8" x14ac:dyDescent="0.25">
      <c r="B10" s="109" t="str">
        <f t="shared" si="0"/>
        <v/>
      </c>
      <c r="C10" s="106"/>
    </row>
    <row r="11" spans="2:8" x14ac:dyDescent="0.25">
      <c r="B11" s="109" t="str">
        <f t="shared" si="0"/>
        <v/>
      </c>
      <c r="C11" s="106"/>
    </row>
    <row r="12" spans="2:8" x14ac:dyDescent="0.25">
      <c r="B12" s="109" t="str">
        <f t="shared" si="0"/>
        <v/>
      </c>
      <c r="C12" s="106"/>
    </row>
    <row r="13" spans="2:8" x14ac:dyDescent="0.25">
      <c r="B13" s="109" t="str">
        <f t="shared" si="0"/>
        <v/>
      </c>
      <c r="C13" s="106"/>
    </row>
    <row r="14" spans="2:8" x14ac:dyDescent="0.25">
      <c r="B14" s="109" t="str">
        <f t="shared" si="0"/>
        <v/>
      </c>
      <c r="C14" s="106"/>
    </row>
    <row r="15" spans="2:8" x14ac:dyDescent="0.25">
      <c r="B15" s="109" t="str">
        <f t="shared" si="0"/>
        <v/>
      </c>
      <c r="C15" s="108"/>
    </row>
    <row r="16" spans="2:8" x14ac:dyDescent="0.25">
      <c r="B16" s="109" t="str">
        <f t="shared" si="0"/>
        <v/>
      </c>
      <c r="C16" s="106"/>
    </row>
    <row r="17" spans="2:5" x14ac:dyDescent="0.25">
      <c r="B17" s="109" t="str">
        <f t="shared" si="0"/>
        <v/>
      </c>
      <c r="C17" s="106"/>
    </row>
    <row r="18" spans="2:5" x14ac:dyDescent="0.25">
      <c r="B18" s="109" t="str">
        <f t="shared" si="0"/>
        <v/>
      </c>
      <c r="C18" s="106"/>
      <c r="E18" s="111"/>
    </row>
    <row r="19" spans="2:5" x14ac:dyDescent="0.25">
      <c r="B19" s="109" t="str">
        <f t="shared" si="0"/>
        <v/>
      </c>
      <c r="C19" s="106"/>
      <c r="E19" s="111"/>
    </row>
    <row r="20" spans="2:5" x14ac:dyDescent="0.25">
      <c r="B20" s="109" t="str">
        <f t="shared" si="0"/>
        <v/>
      </c>
      <c r="C20" s="106"/>
    </row>
    <row r="21" spans="2:5" x14ac:dyDescent="0.25">
      <c r="B21" s="109" t="str">
        <f t="shared" si="0"/>
        <v/>
      </c>
      <c r="C21" s="106"/>
    </row>
    <row r="22" spans="2:5" x14ac:dyDescent="0.25"/>
    <row r="23" spans="2:5" x14ac:dyDescent="0.25"/>
    <row r="24" spans="2:5" hidden="1" x14ac:dyDescent="0.25"/>
    <row r="25" spans="2:5" x14ac:dyDescent="0.25"/>
    <row r="26" spans="2:5" x14ac:dyDescent="0.25"/>
  </sheetData>
  <sheetProtection sheet="1" objects="1" scenarios="1" selectLockedCells="1"/>
  <dataConsolidate/>
  <mergeCells count="1">
    <mergeCell ref="E4:H5"/>
  </mergeCells>
  <phoneticPr fontId="2" type="noConversion"/>
  <conditionalFormatting sqref="B2:C21">
    <cfRule type="expression" dxfId="485" priority="6">
      <formula>ROW()&gt;$H$2+1</formula>
    </cfRule>
  </conditionalFormatting>
  <conditionalFormatting sqref="C2:C21">
    <cfRule type="cellIs" dxfId="484" priority="7" operator="equal">
      <formula>"ROMA"</formula>
    </cfRule>
    <cfRule type="expression" dxfId="483" priority="8">
      <formula>$H$2&gt;ROW()-2</formula>
    </cfRule>
  </conditionalFormatting>
  <dataValidations count="1">
    <dataValidation type="list" operator="notEqual" showInputMessage="1" showErrorMessage="1" sqref="H2" xr:uid="{3A932A18-3DD7-431F-8538-C63A7B2F543E}">
      <formula1>"4,6,8,10,12,14,16,18,20"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A5A6F-6660-497B-91D7-EFA5DA8A5390}">
  <dimension ref="A1:V138"/>
  <sheetViews>
    <sheetView showGridLines="0" workbookViewId="0">
      <pane ySplit="6" topLeftCell="A7" activePane="bottomLeft" state="frozen"/>
      <selection pane="bottomLeft" activeCell="G12" sqref="G12"/>
    </sheetView>
  </sheetViews>
  <sheetFormatPr defaultColWidth="9.42578125" defaultRowHeight="15.75" customHeight="1" x14ac:dyDescent="0.25"/>
  <cols>
    <col min="1" max="1" width="3.7109375" style="20" customWidth="1"/>
    <col min="2" max="3" width="13" style="20" customWidth="1"/>
    <col min="4" max="5" width="6" style="20" customWidth="1"/>
    <col min="6" max="6" width="3.7109375" style="20" customWidth="1"/>
    <col min="7" max="8" width="13" style="20" customWidth="1"/>
    <col min="9" max="10" width="6" style="20" customWidth="1"/>
    <col min="11" max="13" width="7.42578125" style="20" customWidth="1"/>
    <col min="14" max="15" width="13" style="20" customWidth="1"/>
    <col min="16" max="17" width="6" style="20" customWidth="1"/>
    <col min="18" max="18" width="3.7109375" style="20" customWidth="1"/>
    <col min="19" max="20" width="13" style="20" customWidth="1"/>
    <col min="21" max="22" width="6" style="20" customWidth="1"/>
    <col min="23" max="23" width="3.7109375" style="20" customWidth="1"/>
    <col min="24" max="16384" width="9.42578125" style="20"/>
  </cols>
  <sheetData>
    <row r="1" spans="1:22" ht="15.75" customHeight="1" x14ac:dyDescent="0.2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spans="1:22" ht="15.75" customHeight="1" x14ac:dyDescent="0.25">
      <c r="A2" s="19"/>
      <c r="B2" s="122" t="s">
        <v>110</v>
      </c>
      <c r="C2" s="122"/>
      <c r="D2" s="122"/>
      <c r="E2" s="122"/>
      <c r="F2" s="122"/>
      <c r="G2" s="122"/>
      <c r="H2" s="122"/>
      <c r="I2" s="122"/>
      <c r="J2" s="122"/>
      <c r="K2" s="19"/>
      <c r="L2" s="19"/>
      <c r="M2" s="19"/>
      <c r="N2" s="122" t="s">
        <v>111</v>
      </c>
      <c r="O2" s="122"/>
      <c r="P2" s="122"/>
      <c r="Q2" s="122"/>
      <c r="R2" s="122"/>
      <c r="S2" s="122"/>
      <c r="T2" s="122"/>
      <c r="U2" s="122"/>
      <c r="V2" s="122"/>
    </row>
    <row r="3" spans="1:22" ht="15.75" customHeight="1" x14ac:dyDescent="0.25">
      <c r="A3" s="19"/>
      <c r="B3" s="122"/>
      <c r="C3" s="122"/>
      <c r="D3" s="122"/>
      <c r="E3" s="122"/>
      <c r="F3" s="122"/>
      <c r="G3" s="122"/>
      <c r="H3" s="122"/>
      <c r="I3" s="122"/>
      <c r="J3" s="122"/>
      <c r="K3" s="19"/>
      <c r="L3" s="19"/>
      <c r="M3" s="19"/>
      <c r="N3" s="122"/>
      <c r="O3" s="122"/>
      <c r="P3" s="122"/>
      <c r="Q3" s="122"/>
      <c r="R3" s="122"/>
      <c r="S3" s="122"/>
      <c r="T3" s="122"/>
      <c r="U3" s="122"/>
      <c r="V3" s="122"/>
    </row>
    <row r="4" spans="1:22" ht="15.75" customHeight="1" x14ac:dyDescent="0.25">
      <c r="A4" s="19"/>
      <c r="B4" s="122"/>
      <c r="C4" s="122"/>
      <c r="D4" s="122"/>
      <c r="E4" s="122"/>
      <c r="F4" s="122"/>
      <c r="G4" s="122"/>
      <c r="H4" s="122"/>
      <c r="I4" s="122"/>
      <c r="J4" s="122"/>
      <c r="K4" s="19"/>
      <c r="L4" s="19"/>
      <c r="M4" s="19"/>
      <c r="N4" s="122"/>
      <c r="O4" s="122"/>
      <c r="P4" s="122"/>
      <c r="Q4" s="122"/>
      <c r="R4" s="122"/>
      <c r="S4" s="122"/>
      <c r="T4" s="122"/>
      <c r="U4" s="122"/>
      <c r="V4" s="122"/>
    </row>
    <row r="5" spans="1:22" ht="15.75" customHeight="1" x14ac:dyDescent="0.25">
      <c r="A5" s="19"/>
      <c r="B5" s="122"/>
      <c r="C5" s="122"/>
      <c r="D5" s="122"/>
      <c r="E5" s="122"/>
      <c r="F5" s="122"/>
      <c r="G5" s="122"/>
      <c r="H5" s="122"/>
      <c r="I5" s="122"/>
      <c r="J5" s="122"/>
      <c r="K5" s="19"/>
      <c r="L5" s="19"/>
      <c r="M5" s="19"/>
      <c r="N5" s="122"/>
      <c r="O5" s="122"/>
      <c r="P5" s="122"/>
      <c r="Q5" s="122"/>
      <c r="R5" s="122"/>
      <c r="S5" s="122"/>
      <c r="T5" s="122"/>
      <c r="U5" s="122"/>
      <c r="V5" s="122"/>
    </row>
    <row r="6" spans="1:22" ht="15.75" customHeight="1" x14ac:dyDescent="0.25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S6" s="19"/>
      <c r="T6" s="19"/>
      <c r="U6" s="19"/>
      <c r="V6" s="19"/>
    </row>
    <row r="9" spans="1:22" ht="15.75" customHeight="1" thickBot="1" x14ac:dyDescent="0.3"/>
    <row r="10" spans="1:22" ht="15.75" customHeight="1" x14ac:dyDescent="0.25">
      <c r="G10" s="119" t="str" cm="1">
        <f t="array" ref="G10">"GIRONE DI ANDATA - GIORNATA "&amp;Check[]-Check[]+1</f>
        <v>GIRONE DI ANDATA - GIORNATA 1</v>
      </c>
      <c r="H10" s="120"/>
      <c r="I10" s="120"/>
      <c r="J10" s="121"/>
      <c r="N10" s="119" t="str" cm="1">
        <f t="array" ref="N10">"GIRONE DI RITORNO - GIORNATA "&amp;Check[]</f>
        <v>GIRONE DI RITORNO - GIORNATA 4</v>
      </c>
      <c r="O10" s="120"/>
      <c r="P10" s="120"/>
      <c r="Q10" s="121"/>
    </row>
    <row r="11" spans="1:22" ht="15.75" hidden="1" customHeight="1" x14ac:dyDescent="0.25">
      <c r="G11" s="21" t="s">
        <v>10</v>
      </c>
      <c r="H11" s="22" t="s">
        <v>11</v>
      </c>
      <c r="I11" s="22" t="s">
        <v>12</v>
      </c>
      <c r="J11" s="23" t="s">
        <v>13</v>
      </c>
      <c r="N11" s="21" t="s">
        <v>10</v>
      </c>
      <c r="O11" s="22" t="s">
        <v>11</v>
      </c>
      <c r="P11" s="22" t="s">
        <v>12</v>
      </c>
      <c r="Q11" s="23" t="s">
        <v>13</v>
      </c>
    </row>
    <row r="12" spans="1:22" ht="15.75" customHeight="1" x14ac:dyDescent="0.25">
      <c r="G12" s="24"/>
      <c r="H12" s="25"/>
      <c r="I12" s="25"/>
      <c r="J12" s="26"/>
      <c r="N12" s="27" t="str">
        <f t="shared" ref="N12:N21" si="0">IF(H12="","",H12)</f>
        <v/>
      </c>
      <c r="O12" s="28" t="str">
        <f t="shared" ref="O12:O21" si="1">IF(G12="","",G12)</f>
        <v/>
      </c>
      <c r="P12" s="25"/>
      <c r="Q12" s="26"/>
    </row>
    <row r="13" spans="1:22" ht="15.75" customHeight="1" x14ac:dyDescent="0.25">
      <c r="G13" s="24"/>
      <c r="H13" s="25"/>
      <c r="I13" s="25"/>
      <c r="J13" s="26"/>
      <c r="N13" s="27" t="str">
        <f t="shared" si="0"/>
        <v/>
      </c>
      <c r="O13" s="28" t="str">
        <f t="shared" si="1"/>
        <v/>
      </c>
      <c r="P13" s="25"/>
      <c r="Q13" s="26"/>
    </row>
    <row r="14" spans="1:22" ht="15.75" customHeight="1" x14ac:dyDescent="0.25">
      <c r="G14" s="24"/>
      <c r="H14" s="25"/>
      <c r="I14" s="25"/>
      <c r="J14" s="26"/>
      <c r="N14" s="27" t="str">
        <f t="shared" si="0"/>
        <v/>
      </c>
      <c r="O14" s="28" t="str">
        <f t="shared" si="1"/>
        <v/>
      </c>
      <c r="P14" s="25"/>
      <c r="Q14" s="26"/>
    </row>
    <row r="15" spans="1:22" ht="15.75" customHeight="1" x14ac:dyDescent="0.25">
      <c r="G15" s="24"/>
      <c r="H15" s="25"/>
      <c r="I15" s="25"/>
      <c r="J15" s="26"/>
      <c r="N15" s="27" t="str">
        <f t="shared" si="0"/>
        <v/>
      </c>
      <c r="O15" s="28" t="str">
        <f t="shared" si="1"/>
        <v/>
      </c>
      <c r="P15" s="25"/>
      <c r="Q15" s="26"/>
    </row>
    <row r="16" spans="1:22" ht="15.75" customHeight="1" x14ac:dyDescent="0.25">
      <c r="G16" s="24"/>
      <c r="H16" s="25"/>
      <c r="I16" s="25"/>
      <c r="J16" s="26"/>
      <c r="N16" s="27" t="str">
        <f t="shared" si="0"/>
        <v/>
      </c>
      <c r="O16" s="28" t="str">
        <f t="shared" si="1"/>
        <v/>
      </c>
      <c r="P16" s="25"/>
      <c r="Q16" s="26"/>
    </row>
    <row r="17" spans="2:22" ht="15.75" customHeight="1" x14ac:dyDescent="0.25">
      <c r="G17" s="24"/>
      <c r="H17" s="25"/>
      <c r="I17" s="25"/>
      <c r="J17" s="26"/>
      <c r="N17" s="27" t="str">
        <f t="shared" si="0"/>
        <v/>
      </c>
      <c r="O17" s="28" t="str">
        <f t="shared" si="1"/>
        <v/>
      </c>
      <c r="P17" s="25"/>
      <c r="Q17" s="26"/>
    </row>
    <row r="18" spans="2:22" ht="15.75" customHeight="1" x14ac:dyDescent="0.25">
      <c r="G18" s="24"/>
      <c r="H18" s="25"/>
      <c r="I18" s="25"/>
      <c r="J18" s="26"/>
      <c r="N18" s="27" t="str">
        <f t="shared" si="0"/>
        <v/>
      </c>
      <c r="O18" s="28" t="str">
        <f t="shared" si="1"/>
        <v/>
      </c>
      <c r="P18" s="25"/>
      <c r="Q18" s="26"/>
    </row>
    <row r="19" spans="2:22" ht="15.75" customHeight="1" x14ac:dyDescent="0.25">
      <c r="G19" s="24"/>
      <c r="H19" s="25"/>
      <c r="I19" s="25"/>
      <c r="J19" s="26"/>
      <c r="N19" s="27" t="str">
        <f t="shared" si="0"/>
        <v/>
      </c>
      <c r="O19" s="28" t="str">
        <f t="shared" si="1"/>
        <v/>
      </c>
      <c r="P19" s="25"/>
      <c r="Q19" s="26"/>
    </row>
    <row r="20" spans="2:22" ht="15.75" customHeight="1" x14ac:dyDescent="0.25">
      <c r="G20" s="24"/>
      <c r="H20" s="25"/>
      <c r="I20" s="25"/>
      <c r="J20" s="26"/>
      <c r="N20" s="27" t="str">
        <f t="shared" si="0"/>
        <v/>
      </c>
      <c r="O20" s="28" t="str">
        <f t="shared" si="1"/>
        <v/>
      </c>
      <c r="P20" s="25"/>
      <c r="Q20" s="26"/>
    </row>
    <row r="21" spans="2:22" ht="15.75" customHeight="1" x14ac:dyDescent="0.25">
      <c r="G21" s="29"/>
      <c r="H21" s="30"/>
      <c r="I21" s="30"/>
      <c r="J21" s="31"/>
      <c r="N21" s="32" t="str">
        <f t="shared" si="0"/>
        <v/>
      </c>
      <c r="O21" s="33" t="str">
        <f t="shared" si="1"/>
        <v/>
      </c>
      <c r="P21" s="30"/>
      <c r="Q21" s="31"/>
    </row>
    <row r="22" spans="2:22" ht="15.75" customHeight="1" thickBot="1" x14ac:dyDescent="0.3"/>
    <row r="23" spans="2:22" ht="15.75" customHeight="1" x14ac:dyDescent="0.25">
      <c r="B23" s="119" t="str" cm="1">
        <f t="array" ref="B23">"GIRONE DI ANDATA - GIORNATA "&amp;Check[]-Check[]+2</f>
        <v>GIRONE DI ANDATA - GIORNATA 2</v>
      </c>
      <c r="C23" s="120"/>
      <c r="D23" s="120"/>
      <c r="E23" s="121"/>
      <c r="G23" s="119" t="str" cm="1">
        <f t="array" ref="G23">"GIRONE DI ANDATA - GIORNATA "&amp;Check[]-Check[]+3</f>
        <v>GIRONE DI ANDATA - GIORNATA 3</v>
      </c>
      <c r="H23" s="120"/>
      <c r="I23" s="120"/>
      <c r="J23" s="121"/>
      <c r="N23" s="119" t="str" cm="1">
        <f t="array" ref="N23">"GIRONE DI RITORNO - GIORNATA "&amp;Check[]+1</f>
        <v>GIRONE DI RITORNO - GIORNATA 5</v>
      </c>
      <c r="O23" s="120"/>
      <c r="P23" s="120"/>
      <c r="Q23" s="121"/>
      <c r="S23" s="119" t="str" cm="1">
        <f t="array" ref="S23">"GIRONE DI RITORNO - GIORNATA "&amp;Check[]+2</f>
        <v>GIRONE DI RITORNO - GIORNATA 6</v>
      </c>
      <c r="T23" s="120"/>
      <c r="U23" s="120"/>
      <c r="V23" s="121"/>
    </row>
    <row r="24" spans="2:22" ht="15.75" hidden="1" customHeight="1" x14ac:dyDescent="0.25">
      <c r="B24" s="21" t="s">
        <v>10</v>
      </c>
      <c r="C24" s="22" t="s">
        <v>11</v>
      </c>
      <c r="D24" s="22" t="s">
        <v>12</v>
      </c>
      <c r="E24" s="23" t="s">
        <v>13</v>
      </c>
      <c r="G24" s="21" t="s">
        <v>10</v>
      </c>
      <c r="H24" s="22" t="s">
        <v>11</v>
      </c>
      <c r="I24" s="22" t="s">
        <v>12</v>
      </c>
      <c r="J24" s="23" t="s">
        <v>13</v>
      </c>
      <c r="N24" s="21" t="s">
        <v>10</v>
      </c>
      <c r="O24" s="22" t="s">
        <v>11</v>
      </c>
      <c r="P24" s="22" t="s">
        <v>12</v>
      </c>
      <c r="Q24" s="23" t="s">
        <v>13</v>
      </c>
      <c r="S24" s="21" t="s">
        <v>10</v>
      </c>
      <c r="T24" s="22" t="s">
        <v>11</v>
      </c>
      <c r="U24" s="22" t="s">
        <v>12</v>
      </c>
      <c r="V24" s="23" t="s">
        <v>13</v>
      </c>
    </row>
    <row r="25" spans="2:22" ht="15.75" customHeight="1" x14ac:dyDescent="0.25">
      <c r="B25" s="24"/>
      <c r="C25" s="25"/>
      <c r="D25" s="25"/>
      <c r="E25" s="26"/>
      <c r="G25" s="24"/>
      <c r="H25" s="25"/>
      <c r="I25" s="25"/>
      <c r="J25" s="26"/>
      <c r="N25" s="27" t="str">
        <f t="shared" ref="N25:N34" si="2">IF(C25="","",C25)</f>
        <v/>
      </c>
      <c r="O25" s="28" t="str">
        <f t="shared" ref="O25:O34" si="3">IF(B25="","",B25)</f>
        <v/>
      </c>
      <c r="P25" s="25"/>
      <c r="Q25" s="26"/>
      <c r="S25" s="27" t="str">
        <f t="shared" ref="S25:S34" si="4">IF(H25="","",H25)</f>
        <v/>
      </c>
      <c r="T25" s="28" t="str">
        <f t="shared" ref="T25:T34" si="5">IF(G25="","",G25)</f>
        <v/>
      </c>
      <c r="U25" s="25"/>
      <c r="V25" s="26"/>
    </row>
    <row r="26" spans="2:22" ht="15.75" customHeight="1" x14ac:dyDescent="0.25">
      <c r="B26" s="24"/>
      <c r="C26" s="25"/>
      <c r="D26" s="25"/>
      <c r="E26" s="26"/>
      <c r="G26" s="24"/>
      <c r="H26" s="25"/>
      <c r="I26" s="25"/>
      <c r="J26" s="26"/>
      <c r="N26" s="27" t="str">
        <f t="shared" si="2"/>
        <v/>
      </c>
      <c r="O26" s="28" t="str">
        <f t="shared" si="3"/>
        <v/>
      </c>
      <c r="P26" s="25"/>
      <c r="Q26" s="26"/>
      <c r="S26" s="27" t="str">
        <f t="shared" si="4"/>
        <v/>
      </c>
      <c r="T26" s="28" t="str">
        <f t="shared" si="5"/>
        <v/>
      </c>
      <c r="U26" s="25"/>
      <c r="V26" s="26"/>
    </row>
    <row r="27" spans="2:22" ht="15.75" customHeight="1" x14ac:dyDescent="0.25">
      <c r="B27" s="24"/>
      <c r="C27" s="25"/>
      <c r="D27" s="25"/>
      <c r="E27" s="26"/>
      <c r="G27" s="24"/>
      <c r="H27" s="25"/>
      <c r="I27" s="25"/>
      <c r="J27" s="26"/>
      <c r="N27" s="27" t="str">
        <f t="shared" si="2"/>
        <v/>
      </c>
      <c r="O27" s="28" t="str">
        <f t="shared" si="3"/>
        <v/>
      </c>
      <c r="P27" s="25"/>
      <c r="Q27" s="26"/>
      <c r="S27" s="27" t="str">
        <f t="shared" si="4"/>
        <v/>
      </c>
      <c r="T27" s="28" t="str">
        <f t="shared" si="5"/>
        <v/>
      </c>
      <c r="U27" s="25"/>
      <c r="V27" s="26"/>
    </row>
    <row r="28" spans="2:22" ht="15.75" customHeight="1" x14ac:dyDescent="0.25">
      <c r="B28" s="24"/>
      <c r="C28" s="25"/>
      <c r="D28" s="25"/>
      <c r="E28" s="26"/>
      <c r="G28" s="24"/>
      <c r="H28" s="25"/>
      <c r="I28" s="25"/>
      <c r="J28" s="26"/>
      <c r="N28" s="27" t="str">
        <f t="shared" si="2"/>
        <v/>
      </c>
      <c r="O28" s="28" t="str">
        <f t="shared" si="3"/>
        <v/>
      </c>
      <c r="P28" s="25"/>
      <c r="Q28" s="26"/>
      <c r="S28" s="27" t="str">
        <f t="shared" si="4"/>
        <v/>
      </c>
      <c r="T28" s="28" t="str">
        <f t="shared" si="5"/>
        <v/>
      </c>
      <c r="U28" s="25"/>
      <c r="V28" s="26"/>
    </row>
    <row r="29" spans="2:22" ht="15.75" customHeight="1" x14ac:dyDescent="0.25">
      <c r="B29" s="24"/>
      <c r="C29" s="25"/>
      <c r="D29" s="25"/>
      <c r="E29" s="26"/>
      <c r="G29" s="24"/>
      <c r="H29" s="25"/>
      <c r="I29" s="25"/>
      <c r="J29" s="26"/>
      <c r="N29" s="27" t="str">
        <f t="shared" si="2"/>
        <v/>
      </c>
      <c r="O29" s="28" t="str">
        <f t="shared" si="3"/>
        <v/>
      </c>
      <c r="P29" s="25"/>
      <c r="Q29" s="26"/>
      <c r="S29" s="27" t="str">
        <f t="shared" si="4"/>
        <v/>
      </c>
      <c r="T29" s="28" t="str">
        <f t="shared" si="5"/>
        <v/>
      </c>
      <c r="U29" s="25"/>
      <c r="V29" s="26"/>
    </row>
    <row r="30" spans="2:22" ht="15.75" customHeight="1" x14ac:dyDescent="0.25">
      <c r="B30" s="24"/>
      <c r="C30" s="25"/>
      <c r="D30" s="25"/>
      <c r="E30" s="26"/>
      <c r="G30" s="24"/>
      <c r="H30" s="25"/>
      <c r="I30" s="25"/>
      <c r="J30" s="26"/>
      <c r="N30" s="27" t="str">
        <f t="shared" si="2"/>
        <v/>
      </c>
      <c r="O30" s="28" t="str">
        <f t="shared" si="3"/>
        <v/>
      </c>
      <c r="P30" s="25"/>
      <c r="Q30" s="26"/>
      <c r="S30" s="27" t="str">
        <f t="shared" si="4"/>
        <v/>
      </c>
      <c r="T30" s="28" t="str">
        <f t="shared" si="5"/>
        <v/>
      </c>
      <c r="U30" s="25"/>
      <c r="V30" s="26"/>
    </row>
    <row r="31" spans="2:22" ht="15.75" customHeight="1" x14ac:dyDescent="0.25">
      <c r="B31" s="24"/>
      <c r="C31" s="25"/>
      <c r="D31" s="25"/>
      <c r="E31" s="26"/>
      <c r="G31" s="24"/>
      <c r="H31" s="25"/>
      <c r="I31" s="25"/>
      <c r="J31" s="26"/>
      <c r="N31" s="27" t="str">
        <f t="shared" si="2"/>
        <v/>
      </c>
      <c r="O31" s="28" t="str">
        <f t="shared" si="3"/>
        <v/>
      </c>
      <c r="P31" s="25"/>
      <c r="Q31" s="26"/>
      <c r="S31" s="27" t="str">
        <f t="shared" si="4"/>
        <v/>
      </c>
      <c r="T31" s="28" t="str">
        <f t="shared" si="5"/>
        <v/>
      </c>
      <c r="U31" s="25"/>
      <c r="V31" s="26"/>
    </row>
    <row r="32" spans="2:22" ht="15.75" customHeight="1" x14ac:dyDescent="0.25">
      <c r="B32" s="24"/>
      <c r="C32" s="25"/>
      <c r="D32" s="25"/>
      <c r="E32" s="26"/>
      <c r="G32" s="24"/>
      <c r="H32" s="25"/>
      <c r="I32" s="25"/>
      <c r="J32" s="26"/>
      <c r="N32" s="27" t="str">
        <f t="shared" si="2"/>
        <v/>
      </c>
      <c r="O32" s="28" t="str">
        <f t="shared" si="3"/>
        <v/>
      </c>
      <c r="P32" s="25"/>
      <c r="Q32" s="26"/>
      <c r="S32" s="27" t="str">
        <f t="shared" si="4"/>
        <v/>
      </c>
      <c r="T32" s="28" t="str">
        <f t="shared" si="5"/>
        <v/>
      </c>
      <c r="U32" s="25"/>
      <c r="V32" s="26"/>
    </row>
    <row r="33" spans="2:22" ht="15.75" customHeight="1" x14ac:dyDescent="0.25">
      <c r="B33" s="24"/>
      <c r="C33" s="25"/>
      <c r="D33" s="25"/>
      <c r="E33" s="26"/>
      <c r="G33" s="24"/>
      <c r="H33" s="25"/>
      <c r="I33" s="25"/>
      <c r="J33" s="26"/>
      <c r="N33" s="27" t="str">
        <f t="shared" si="2"/>
        <v/>
      </c>
      <c r="O33" s="28" t="str">
        <f t="shared" si="3"/>
        <v/>
      </c>
      <c r="P33" s="25"/>
      <c r="Q33" s="26"/>
      <c r="S33" s="27" t="str">
        <f t="shared" si="4"/>
        <v/>
      </c>
      <c r="T33" s="28" t="str">
        <f t="shared" si="5"/>
        <v/>
      </c>
      <c r="U33" s="25"/>
      <c r="V33" s="26"/>
    </row>
    <row r="34" spans="2:22" ht="15.75" customHeight="1" x14ac:dyDescent="0.25">
      <c r="B34" s="29"/>
      <c r="C34" s="30"/>
      <c r="D34" s="30"/>
      <c r="E34" s="31"/>
      <c r="G34" s="29"/>
      <c r="H34" s="30"/>
      <c r="I34" s="30"/>
      <c r="J34" s="31"/>
      <c r="N34" s="32" t="str">
        <f t="shared" si="2"/>
        <v/>
      </c>
      <c r="O34" s="33" t="str">
        <f t="shared" si="3"/>
        <v/>
      </c>
      <c r="P34" s="30"/>
      <c r="Q34" s="31"/>
      <c r="S34" s="32" t="str">
        <f t="shared" si="4"/>
        <v/>
      </c>
      <c r="T34" s="33" t="str">
        <f t="shared" si="5"/>
        <v/>
      </c>
      <c r="U34" s="30"/>
      <c r="V34" s="31"/>
    </row>
    <row r="35" spans="2:22" ht="15.75" customHeight="1" thickBot="1" x14ac:dyDescent="0.3"/>
    <row r="36" spans="2:22" ht="15.75" customHeight="1" x14ac:dyDescent="0.25">
      <c r="B36" s="119" t="str" cm="1">
        <f t="array" ref="B36">"GIRONE DI ANDATA - GIORNATA "&amp;Check[]-Check[]+4</f>
        <v>GIRONE DI ANDATA - GIORNATA 4</v>
      </c>
      <c r="C36" s="120"/>
      <c r="D36" s="120"/>
      <c r="E36" s="121"/>
      <c r="G36" s="119" t="str" cm="1">
        <f t="array" ref="G36">"GIRONE DI ANDATA - GIORNATA "&amp;Check[]-Check[]+5</f>
        <v>GIRONE DI ANDATA - GIORNATA 5</v>
      </c>
      <c r="H36" s="120"/>
      <c r="I36" s="120"/>
      <c r="J36" s="121"/>
      <c r="N36" s="119" t="str" cm="1">
        <f t="array" ref="N36">"GIRONE DI RITORNO - GIORNATA "&amp;Check[]+3</f>
        <v>GIRONE DI RITORNO - GIORNATA 7</v>
      </c>
      <c r="O36" s="120"/>
      <c r="P36" s="120"/>
      <c r="Q36" s="121"/>
      <c r="S36" s="119" t="str" cm="1">
        <f t="array" ref="S36">"GIRONE DI RITORNO - GIORNATA "&amp;Check[]+4</f>
        <v>GIRONE DI RITORNO - GIORNATA 8</v>
      </c>
      <c r="T36" s="120"/>
      <c r="U36" s="120"/>
      <c r="V36" s="121"/>
    </row>
    <row r="37" spans="2:22" ht="15.75" hidden="1" customHeight="1" x14ac:dyDescent="0.25">
      <c r="B37" s="21" t="s">
        <v>10</v>
      </c>
      <c r="C37" s="22" t="s">
        <v>11</v>
      </c>
      <c r="D37" s="22" t="s">
        <v>12</v>
      </c>
      <c r="E37" s="23" t="s">
        <v>13</v>
      </c>
      <c r="G37" s="21" t="s">
        <v>10</v>
      </c>
      <c r="H37" s="22" t="s">
        <v>11</v>
      </c>
      <c r="I37" s="22" t="s">
        <v>12</v>
      </c>
      <c r="J37" s="23" t="s">
        <v>13</v>
      </c>
      <c r="N37" s="21" t="s">
        <v>10</v>
      </c>
      <c r="O37" s="22" t="s">
        <v>11</v>
      </c>
      <c r="P37" s="22" t="s">
        <v>12</v>
      </c>
      <c r="Q37" s="23" t="s">
        <v>13</v>
      </c>
      <c r="S37" s="21" t="s">
        <v>10</v>
      </c>
      <c r="T37" s="22" t="s">
        <v>11</v>
      </c>
      <c r="U37" s="22" t="s">
        <v>12</v>
      </c>
      <c r="V37" s="23" t="s">
        <v>13</v>
      </c>
    </row>
    <row r="38" spans="2:22" ht="15.75" customHeight="1" x14ac:dyDescent="0.25">
      <c r="B38" s="24"/>
      <c r="C38" s="25"/>
      <c r="D38" s="25"/>
      <c r="E38" s="26"/>
      <c r="G38" s="24"/>
      <c r="H38" s="25"/>
      <c r="I38" s="25"/>
      <c r="J38" s="26"/>
      <c r="N38" s="27" t="str">
        <f t="shared" ref="N38:N47" si="6">IF(C38="","",C38)</f>
        <v/>
      </c>
      <c r="O38" s="28" t="str">
        <f t="shared" ref="O38:O47" si="7">IF(B38="","",B38)</f>
        <v/>
      </c>
      <c r="P38" s="25"/>
      <c r="Q38" s="26"/>
      <c r="S38" s="27" t="str">
        <f t="shared" ref="S38:S47" si="8">IF(H38="","",H38)</f>
        <v/>
      </c>
      <c r="T38" s="28" t="str">
        <f t="shared" ref="T38:T47" si="9">IF(G38="","",G38)</f>
        <v/>
      </c>
      <c r="U38" s="25"/>
      <c r="V38" s="26"/>
    </row>
    <row r="39" spans="2:22" ht="15.75" customHeight="1" x14ac:dyDescent="0.25">
      <c r="B39" s="24"/>
      <c r="C39" s="25"/>
      <c r="D39" s="25"/>
      <c r="E39" s="26"/>
      <c r="G39" s="24"/>
      <c r="H39" s="25"/>
      <c r="I39" s="25"/>
      <c r="J39" s="26"/>
      <c r="N39" s="27" t="str">
        <f t="shared" si="6"/>
        <v/>
      </c>
      <c r="O39" s="28" t="str">
        <f t="shared" si="7"/>
        <v/>
      </c>
      <c r="P39" s="25"/>
      <c r="Q39" s="26"/>
      <c r="S39" s="27" t="str">
        <f t="shared" si="8"/>
        <v/>
      </c>
      <c r="T39" s="28" t="str">
        <f t="shared" si="9"/>
        <v/>
      </c>
      <c r="U39" s="25"/>
      <c r="V39" s="26"/>
    </row>
    <row r="40" spans="2:22" ht="15.75" customHeight="1" x14ac:dyDescent="0.25">
      <c r="B40" s="24"/>
      <c r="C40" s="25"/>
      <c r="D40" s="25"/>
      <c r="E40" s="26"/>
      <c r="G40" s="24"/>
      <c r="H40" s="25"/>
      <c r="I40" s="25"/>
      <c r="J40" s="26"/>
      <c r="N40" s="27" t="str">
        <f t="shared" si="6"/>
        <v/>
      </c>
      <c r="O40" s="28" t="str">
        <f t="shared" si="7"/>
        <v/>
      </c>
      <c r="P40" s="25"/>
      <c r="Q40" s="26"/>
      <c r="S40" s="27" t="str">
        <f t="shared" si="8"/>
        <v/>
      </c>
      <c r="T40" s="28" t="str">
        <f t="shared" si="9"/>
        <v/>
      </c>
      <c r="U40" s="25"/>
      <c r="V40" s="26"/>
    </row>
    <row r="41" spans="2:22" ht="15.75" customHeight="1" x14ac:dyDescent="0.25">
      <c r="B41" s="24"/>
      <c r="C41" s="25"/>
      <c r="D41" s="25"/>
      <c r="E41" s="26"/>
      <c r="G41" s="24"/>
      <c r="H41" s="25"/>
      <c r="I41" s="25"/>
      <c r="J41" s="26"/>
      <c r="N41" s="27" t="str">
        <f t="shared" si="6"/>
        <v/>
      </c>
      <c r="O41" s="28" t="str">
        <f t="shared" si="7"/>
        <v/>
      </c>
      <c r="P41" s="25"/>
      <c r="Q41" s="26"/>
      <c r="S41" s="27" t="str">
        <f t="shared" si="8"/>
        <v/>
      </c>
      <c r="T41" s="28" t="str">
        <f t="shared" si="9"/>
        <v/>
      </c>
      <c r="U41" s="25"/>
      <c r="V41" s="26"/>
    </row>
    <row r="42" spans="2:22" ht="15.75" customHeight="1" x14ac:dyDescent="0.25">
      <c r="B42" s="24"/>
      <c r="C42" s="25"/>
      <c r="D42" s="25"/>
      <c r="E42" s="26"/>
      <c r="G42" s="24"/>
      <c r="H42" s="25"/>
      <c r="I42" s="25"/>
      <c r="J42" s="26"/>
      <c r="N42" s="27" t="str">
        <f t="shared" si="6"/>
        <v/>
      </c>
      <c r="O42" s="28" t="str">
        <f t="shared" si="7"/>
        <v/>
      </c>
      <c r="P42" s="25"/>
      <c r="Q42" s="26"/>
      <c r="S42" s="27" t="str">
        <f t="shared" si="8"/>
        <v/>
      </c>
      <c r="T42" s="28" t="str">
        <f t="shared" si="9"/>
        <v/>
      </c>
      <c r="U42" s="25"/>
      <c r="V42" s="26"/>
    </row>
    <row r="43" spans="2:22" ht="15.75" customHeight="1" x14ac:dyDescent="0.25">
      <c r="B43" s="24"/>
      <c r="C43" s="25"/>
      <c r="D43" s="25"/>
      <c r="E43" s="26"/>
      <c r="G43" s="24"/>
      <c r="H43" s="25"/>
      <c r="I43" s="25"/>
      <c r="J43" s="26"/>
      <c r="N43" s="27" t="str">
        <f t="shared" si="6"/>
        <v/>
      </c>
      <c r="O43" s="28" t="str">
        <f t="shared" si="7"/>
        <v/>
      </c>
      <c r="P43" s="25"/>
      <c r="Q43" s="26"/>
      <c r="S43" s="27" t="str">
        <f t="shared" si="8"/>
        <v/>
      </c>
      <c r="T43" s="28" t="str">
        <f t="shared" si="9"/>
        <v/>
      </c>
      <c r="U43" s="25"/>
      <c r="V43" s="26"/>
    </row>
    <row r="44" spans="2:22" ht="15.75" customHeight="1" x14ac:dyDescent="0.25">
      <c r="B44" s="24"/>
      <c r="C44" s="25"/>
      <c r="D44" s="25"/>
      <c r="E44" s="26"/>
      <c r="G44" s="24"/>
      <c r="H44" s="25"/>
      <c r="I44" s="25"/>
      <c r="J44" s="26"/>
      <c r="N44" s="27" t="str">
        <f t="shared" si="6"/>
        <v/>
      </c>
      <c r="O44" s="28" t="str">
        <f t="shared" si="7"/>
        <v/>
      </c>
      <c r="P44" s="25"/>
      <c r="Q44" s="26"/>
      <c r="S44" s="27" t="str">
        <f t="shared" si="8"/>
        <v/>
      </c>
      <c r="T44" s="28" t="str">
        <f t="shared" si="9"/>
        <v/>
      </c>
      <c r="U44" s="25"/>
      <c r="V44" s="26"/>
    </row>
    <row r="45" spans="2:22" ht="15.75" customHeight="1" x14ac:dyDescent="0.25">
      <c r="B45" s="24"/>
      <c r="C45" s="25"/>
      <c r="D45" s="25"/>
      <c r="E45" s="26"/>
      <c r="G45" s="24"/>
      <c r="H45" s="25"/>
      <c r="I45" s="25"/>
      <c r="J45" s="26"/>
      <c r="N45" s="27" t="str">
        <f t="shared" si="6"/>
        <v/>
      </c>
      <c r="O45" s="28" t="str">
        <f t="shared" si="7"/>
        <v/>
      </c>
      <c r="P45" s="25"/>
      <c r="Q45" s="26"/>
      <c r="S45" s="27" t="str">
        <f t="shared" si="8"/>
        <v/>
      </c>
      <c r="T45" s="28" t="str">
        <f t="shared" si="9"/>
        <v/>
      </c>
      <c r="U45" s="25"/>
      <c r="V45" s="26"/>
    </row>
    <row r="46" spans="2:22" ht="15.75" customHeight="1" x14ac:dyDescent="0.25">
      <c r="B46" s="24"/>
      <c r="C46" s="25"/>
      <c r="D46" s="25"/>
      <c r="E46" s="26"/>
      <c r="G46" s="24"/>
      <c r="H46" s="25"/>
      <c r="I46" s="25"/>
      <c r="J46" s="26"/>
      <c r="N46" s="27" t="str">
        <f t="shared" si="6"/>
        <v/>
      </c>
      <c r="O46" s="28" t="str">
        <f t="shared" si="7"/>
        <v/>
      </c>
      <c r="P46" s="25"/>
      <c r="Q46" s="26"/>
      <c r="S46" s="27" t="str">
        <f t="shared" si="8"/>
        <v/>
      </c>
      <c r="T46" s="28" t="str">
        <f t="shared" si="9"/>
        <v/>
      </c>
      <c r="U46" s="25"/>
      <c r="V46" s="26"/>
    </row>
    <row r="47" spans="2:22" ht="15.75" customHeight="1" x14ac:dyDescent="0.25">
      <c r="B47" s="29"/>
      <c r="C47" s="30"/>
      <c r="D47" s="30"/>
      <c r="E47" s="31"/>
      <c r="G47" s="29"/>
      <c r="H47" s="30"/>
      <c r="I47" s="30"/>
      <c r="J47" s="31"/>
      <c r="N47" s="32" t="str">
        <f t="shared" si="6"/>
        <v/>
      </c>
      <c r="O47" s="33" t="str">
        <f t="shared" si="7"/>
        <v/>
      </c>
      <c r="P47" s="30"/>
      <c r="Q47" s="31"/>
      <c r="S47" s="32" t="str">
        <f t="shared" si="8"/>
        <v/>
      </c>
      <c r="T47" s="33" t="str">
        <f t="shared" si="9"/>
        <v/>
      </c>
      <c r="U47" s="30"/>
      <c r="V47" s="31"/>
    </row>
    <row r="48" spans="2:22" ht="15.75" customHeight="1" thickBot="1" x14ac:dyDescent="0.3"/>
    <row r="49" spans="2:22" ht="15.75" customHeight="1" x14ac:dyDescent="0.25">
      <c r="B49" s="119" t="str" cm="1">
        <f t="array" ref="B49">"GIRONE DI ANDATA - GIORNATA "&amp;Check[]-Check[]+6</f>
        <v>GIRONE DI ANDATA - GIORNATA 6</v>
      </c>
      <c r="C49" s="120"/>
      <c r="D49" s="120"/>
      <c r="E49" s="121"/>
      <c r="G49" s="119" t="str" cm="1">
        <f t="array" ref="G49">"GIRONE DI ANDATA - GIORNATA "&amp;Check[]-Check[]+7</f>
        <v>GIRONE DI ANDATA - GIORNATA 7</v>
      </c>
      <c r="H49" s="120"/>
      <c r="I49" s="120"/>
      <c r="J49" s="121"/>
      <c r="N49" s="119" t="str" cm="1">
        <f t="array" ref="N49">"GIRONE DI RITORNO - GIORNATA "&amp;Check[]+5</f>
        <v>GIRONE DI RITORNO - GIORNATA 9</v>
      </c>
      <c r="O49" s="120"/>
      <c r="P49" s="120"/>
      <c r="Q49" s="121"/>
      <c r="S49" s="119" t="str" cm="1">
        <f t="array" ref="S49">"GIRONE DI RITORNO - GIORNATA "&amp;Check[]+6</f>
        <v>GIRONE DI RITORNO - GIORNATA 10</v>
      </c>
      <c r="T49" s="120"/>
      <c r="U49" s="120"/>
      <c r="V49" s="121"/>
    </row>
    <row r="50" spans="2:22" ht="15.75" hidden="1" customHeight="1" x14ac:dyDescent="0.25">
      <c r="B50" s="21" t="s">
        <v>10</v>
      </c>
      <c r="C50" s="22" t="s">
        <v>11</v>
      </c>
      <c r="D50" s="22" t="s">
        <v>12</v>
      </c>
      <c r="E50" s="23" t="s">
        <v>13</v>
      </c>
      <c r="G50" s="21" t="s">
        <v>10</v>
      </c>
      <c r="H50" s="22" t="s">
        <v>11</v>
      </c>
      <c r="I50" s="22" t="s">
        <v>12</v>
      </c>
      <c r="J50" s="23" t="s">
        <v>13</v>
      </c>
      <c r="N50" s="21" t="s">
        <v>10</v>
      </c>
      <c r="O50" s="22" t="s">
        <v>11</v>
      </c>
      <c r="P50" s="22" t="s">
        <v>12</v>
      </c>
      <c r="Q50" s="23" t="s">
        <v>13</v>
      </c>
      <c r="S50" s="21" t="s">
        <v>10</v>
      </c>
      <c r="T50" s="22" t="s">
        <v>11</v>
      </c>
      <c r="U50" s="22" t="s">
        <v>12</v>
      </c>
      <c r="V50" s="23" t="s">
        <v>13</v>
      </c>
    </row>
    <row r="51" spans="2:22" ht="15.75" customHeight="1" x14ac:dyDescent="0.25">
      <c r="B51" s="24"/>
      <c r="C51" s="25"/>
      <c r="D51" s="25"/>
      <c r="E51" s="26"/>
      <c r="G51" s="24"/>
      <c r="H51" s="25"/>
      <c r="I51" s="25"/>
      <c r="J51" s="26"/>
      <c r="N51" s="27" t="str">
        <f t="shared" ref="N51:N60" si="10">IF(C51="","",C51)</f>
        <v/>
      </c>
      <c r="O51" s="28" t="str">
        <f t="shared" ref="O51:O60" si="11">IF(B51="","",B51)</f>
        <v/>
      </c>
      <c r="P51" s="25"/>
      <c r="Q51" s="26"/>
      <c r="S51" s="27" t="str">
        <f t="shared" ref="S51:S60" si="12">IF(H51="","",H51)</f>
        <v/>
      </c>
      <c r="T51" s="28" t="str">
        <f t="shared" ref="T51:T60" si="13">IF(G51="","",G51)</f>
        <v/>
      </c>
      <c r="U51" s="25"/>
      <c r="V51" s="26"/>
    </row>
    <row r="52" spans="2:22" ht="15.75" customHeight="1" x14ac:dyDescent="0.25">
      <c r="B52" s="24"/>
      <c r="C52" s="25"/>
      <c r="D52" s="25"/>
      <c r="E52" s="26"/>
      <c r="G52" s="24"/>
      <c r="H52" s="25"/>
      <c r="I52" s="25"/>
      <c r="J52" s="26"/>
      <c r="N52" s="27" t="str">
        <f t="shared" si="10"/>
        <v/>
      </c>
      <c r="O52" s="28" t="str">
        <f t="shared" si="11"/>
        <v/>
      </c>
      <c r="P52" s="25"/>
      <c r="Q52" s="26"/>
      <c r="S52" s="27" t="str">
        <f t="shared" si="12"/>
        <v/>
      </c>
      <c r="T52" s="28" t="str">
        <f t="shared" si="13"/>
        <v/>
      </c>
      <c r="U52" s="25"/>
      <c r="V52" s="26"/>
    </row>
    <row r="53" spans="2:22" ht="15.75" customHeight="1" x14ac:dyDescent="0.25">
      <c r="B53" s="24"/>
      <c r="C53" s="25"/>
      <c r="D53" s="25"/>
      <c r="E53" s="26"/>
      <c r="G53" s="24"/>
      <c r="H53" s="25"/>
      <c r="I53" s="25"/>
      <c r="J53" s="26"/>
      <c r="N53" s="27" t="str">
        <f t="shared" si="10"/>
        <v/>
      </c>
      <c r="O53" s="28" t="str">
        <f t="shared" si="11"/>
        <v/>
      </c>
      <c r="P53" s="25"/>
      <c r="Q53" s="26"/>
      <c r="S53" s="27" t="str">
        <f t="shared" si="12"/>
        <v/>
      </c>
      <c r="T53" s="28" t="str">
        <f t="shared" si="13"/>
        <v/>
      </c>
      <c r="U53" s="25"/>
      <c r="V53" s="26"/>
    </row>
    <row r="54" spans="2:22" ht="15.75" customHeight="1" x14ac:dyDescent="0.25">
      <c r="B54" s="24"/>
      <c r="C54" s="25"/>
      <c r="D54" s="25"/>
      <c r="E54" s="26"/>
      <c r="G54" s="24"/>
      <c r="H54" s="25"/>
      <c r="I54" s="25"/>
      <c r="J54" s="26"/>
      <c r="N54" s="27" t="str">
        <f t="shared" si="10"/>
        <v/>
      </c>
      <c r="O54" s="28" t="str">
        <f t="shared" si="11"/>
        <v/>
      </c>
      <c r="P54" s="25"/>
      <c r="Q54" s="26"/>
      <c r="S54" s="27" t="str">
        <f t="shared" si="12"/>
        <v/>
      </c>
      <c r="T54" s="28" t="str">
        <f t="shared" si="13"/>
        <v/>
      </c>
      <c r="U54" s="25"/>
      <c r="V54" s="26"/>
    </row>
    <row r="55" spans="2:22" ht="15.75" customHeight="1" x14ac:dyDescent="0.25">
      <c r="B55" s="24"/>
      <c r="C55" s="25"/>
      <c r="D55" s="25"/>
      <c r="E55" s="26"/>
      <c r="G55" s="24"/>
      <c r="H55" s="25"/>
      <c r="I55" s="25"/>
      <c r="J55" s="26"/>
      <c r="N55" s="27" t="str">
        <f t="shared" si="10"/>
        <v/>
      </c>
      <c r="O55" s="28" t="str">
        <f t="shared" si="11"/>
        <v/>
      </c>
      <c r="P55" s="25"/>
      <c r="Q55" s="26"/>
      <c r="S55" s="27" t="str">
        <f t="shared" si="12"/>
        <v/>
      </c>
      <c r="T55" s="28" t="str">
        <f t="shared" si="13"/>
        <v/>
      </c>
      <c r="U55" s="25"/>
      <c r="V55" s="26"/>
    </row>
    <row r="56" spans="2:22" ht="15.75" customHeight="1" x14ac:dyDescent="0.25">
      <c r="B56" s="24"/>
      <c r="C56" s="25"/>
      <c r="D56" s="25"/>
      <c r="E56" s="26"/>
      <c r="G56" s="24"/>
      <c r="H56" s="25"/>
      <c r="I56" s="25"/>
      <c r="J56" s="26"/>
      <c r="N56" s="27" t="str">
        <f t="shared" si="10"/>
        <v/>
      </c>
      <c r="O56" s="28" t="str">
        <f t="shared" si="11"/>
        <v/>
      </c>
      <c r="P56" s="25"/>
      <c r="Q56" s="26"/>
      <c r="S56" s="27" t="str">
        <f t="shared" si="12"/>
        <v/>
      </c>
      <c r="T56" s="28" t="str">
        <f t="shared" si="13"/>
        <v/>
      </c>
      <c r="U56" s="25"/>
      <c r="V56" s="26"/>
    </row>
    <row r="57" spans="2:22" ht="15.75" customHeight="1" x14ac:dyDescent="0.25">
      <c r="B57" s="24"/>
      <c r="C57" s="25"/>
      <c r="D57" s="25"/>
      <c r="E57" s="26"/>
      <c r="G57" s="24"/>
      <c r="H57" s="25"/>
      <c r="I57" s="25"/>
      <c r="J57" s="26"/>
      <c r="N57" s="27" t="str">
        <f t="shared" si="10"/>
        <v/>
      </c>
      <c r="O57" s="28" t="str">
        <f t="shared" si="11"/>
        <v/>
      </c>
      <c r="P57" s="25"/>
      <c r="Q57" s="26"/>
      <c r="S57" s="27" t="str">
        <f t="shared" si="12"/>
        <v/>
      </c>
      <c r="T57" s="28" t="str">
        <f t="shared" si="13"/>
        <v/>
      </c>
      <c r="U57" s="25"/>
      <c r="V57" s="26"/>
    </row>
    <row r="58" spans="2:22" ht="15.75" customHeight="1" x14ac:dyDescent="0.25">
      <c r="B58" s="24"/>
      <c r="C58" s="25"/>
      <c r="D58" s="25"/>
      <c r="E58" s="26"/>
      <c r="G58" s="24"/>
      <c r="H58" s="25"/>
      <c r="I58" s="25"/>
      <c r="J58" s="26"/>
      <c r="N58" s="27" t="str">
        <f t="shared" si="10"/>
        <v/>
      </c>
      <c r="O58" s="28" t="str">
        <f t="shared" si="11"/>
        <v/>
      </c>
      <c r="P58" s="25"/>
      <c r="Q58" s="26"/>
      <c r="S58" s="27" t="str">
        <f t="shared" si="12"/>
        <v/>
      </c>
      <c r="T58" s="28" t="str">
        <f t="shared" si="13"/>
        <v/>
      </c>
      <c r="U58" s="25"/>
      <c r="V58" s="26"/>
    </row>
    <row r="59" spans="2:22" ht="15.75" customHeight="1" x14ac:dyDescent="0.25">
      <c r="B59" s="24"/>
      <c r="C59" s="25"/>
      <c r="D59" s="25"/>
      <c r="E59" s="26"/>
      <c r="G59" s="24"/>
      <c r="H59" s="25"/>
      <c r="I59" s="25"/>
      <c r="J59" s="26"/>
      <c r="N59" s="27" t="str">
        <f t="shared" si="10"/>
        <v/>
      </c>
      <c r="O59" s="28" t="str">
        <f t="shared" si="11"/>
        <v/>
      </c>
      <c r="P59" s="25"/>
      <c r="Q59" s="26"/>
      <c r="S59" s="27" t="str">
        <f t="shared" si="12"/>
        <v/>
      </c>
      <c r="T59" s="28" t="str">
        <f t="shared" si="13"/>
        <v/>
      </c>
      <c r="U59" s="25"/>
      <c r="V59" s="26"/>
    </row>
    <row r="60" spans="2:22" ht="15.75" customHeight="1" x14ac:dyDescent="0.25">
      <c r="B60" s="29"/>
      <c r="C60" s="30"/>
      <c r="D60" s="30"/>
      <c r="E60" s="31"/>
      <c r="G60" s="29"/>
      <c r="H60" s="30"/>
      <c r="I60" s="30"/>
      <c r="J60" s="31"/>
      <c r="N60" s="32" t="str">
        <f t="shared" si="10"/>
        <v/>
      </c>
      <c r="O60" s="33" t="str">
        <f t="shared" si="11"/>
        <v/>
      </c>
      <c r="P60" s="30"/>
      <c r="Q60" s="31"/>
      <c r="S60" s="32" t="str">
        <f t="shared" si="12"/>
        <v/>
      </c>
      <c r="T60" s="33" t="str">
        <f t="shared" si="13"/>
        <v/>
      </c>
      <c r="U60" s="30"/>
      <c r="V60" s="31"/>
    </row>
    <row r="61" spans="2:22" ht="15.75" customHeight="1" thickBot="1" x14ac:dyDescent="0.3"/>
    <row r="62" spans="2:22" ht="15.75" customHeight="1" x14ac:dyDescent="0.25">
      <c r="B62" s="119" t="str" cm="1">
        <f t="array" ref="B62">"GIRONE DI ANDATA - GIORNATA "&amp;Check[]-Check[]+8</f>
        <v>GIRONE DI ANDATA - GIORNATA 8</v>
      </c>
      <c r="C62" s="120"/>
      <c r="D62" s="120"/>
      <c r="E62" s="121"/>
      <c r="G62" s="119" t="str" cm="1">
        <f t="array" ref="G62">"GIRONE DI ANDATA - GIORNATA "&amp;Check[]-Check[]+9</f>
        <v>GIRONE DI ANDATA - GIORNATA 9</v>
      </c>
      <c r="H62" s="120"/>
      <c r="I62" s="120"/>
      <c r="J62" s="121"/>
      <c r="N62" s="119" t="str" cm="1">
        <f t="array" ref="N62">"GIRONE DI RITORNO - GIORNATA "&amp;Check[]+7</f>
        <v>GIRONE DI RITORNO - GIORNATA 11</v>
      </c>
      <c r="O62" s="120"/>
      <c r="P62" s="120"/>
      <c r="Q62" s="121"/>
      <c r="S62" s="119" t="str" cm="1">
        <f t="array" ref="S62">"GIRONE DI RITORNO - GIORNATA "&amp;Check[]+8</f>
        <v>GIRONE DI RITORNO - GIORNATA 12</v>
      </c>
      <c r="T62" s="120"/>
      <c r="U62" s="120"/>
      <c r="V62" s="121"/>
    </row>
    <row r="63" spans="2:22" ht="15.75" hidden="1" customHeight="1" x14ac:dyDescent="0.25">
      <c r="B63" s="21" t="s">
        <v>10</v>
      </c>
      <c r="C63" s="22" t="s">
        <v>11</v>
      </c>
      <c r="D63" s="22" t="s">
        <v>12</v>
      </c>
      <c r="E63" s="23" t="s">
        <v>13</v>
      </c>
      <c r="G63" s="21" t="s">
        <v>10</v>
      </c>
      <c r="H63" s="22" t="s">
        <v>11</v>
      </c>
      <c r="I63" s="22" t="s">
        <v>12</v>
      </c>
      <c r="J63" s="23" t="s">
        <v>13</v>
      </c>
      <c r="N63" s="21" t="s">
        <v>10</v>
      </c>
      <c r="O63" s="22" t="s">
        <v>11</v>
      </c>
      <c r="P63" s="22" t="s">
        <v>12</v>
      </c>
      <c r="Q63" s="23" t="s">
        <v>13</v>
      </c>
      <c r="S63" s="21" t="s">
        <v>10</v>
      </c>
      <c r="T63" s="22" t="s">
        <v>11</v>
      </c>
      <c r="U63" s="22" t="s">
        <v>12</v>
      </c>
      <c r="V63" s="23" t="s">
        <v>13</v>
      </c>
    </row>
    <row r="64" spans="2:22" ht="15.75" customHeight="1" x14ac:dyDescent="0.25">
      <c r="B64" s="24"/>
      <c r="C64" s="25"/>
      <c r="D64" s="25"/>
      <c r="E64" s="26"/>
      <c r="G64" s="24"/>
      <c r="H64" s="25"/>
      <c r="I64" s="25"/>
      <c r="J64" s="26"/>
      <c r="N64" s="27" t="str">
        <f t="shared" ref="N64:N73" si="14">IF(C64="","",C64)</f>
        <v/>
      </c>
      <c r="O64" s="28" t="str">
        <f t="shared" ref="O64:O73" si="15">IF(B64="","",B64)</f>
        <v/>
      </c>
      <c r="P64" s="25"/>
      <c r="Q64" s="26"/>
      <c r="S64" s="27" t="str">
        <f t="shared" ref="S64:S73" si="16">IF(H64="","",H64)</f>
        <v/>
      </c>
      <c r="T64" s="28" t="str">
        <f t="shared" ref="T64:T73" si="17">IF(G64="","",G64)</f>
        <v/>
      </c>
      <c r="U64" s="25"/>
      <c r="V64" s="26"/>
    </row>
    <row r="65" spans="2:22" ht="15.75" customHeight="1" x14ac:dyDescent="0.25">
      <c r="B65" s="24"/>
      <c r="C65" s="25"/>
      <c r="D65" s="25"/>
      <c r="E65" s="26"/>
      <c r="G65" s="24"/>
      <c r="H65" s="25"/>
      <c r="I65" s="25"/>
      <c r="J65" s="26"/>
      <c r="N65" s="27" t="str">
        <f t="shared" si="14"/>
        <v/>
      </c>
      <c r="O65" s="28" t="str">
        <f t="shared" si="15"/>
        <v/>
      </c>
      <c r="P65" s="25"/>
      <c r="Q65" s="26"/>
      <c r="S65" s="27" t="str">
        <f t="shared" si="16"/>
        <v/>
      </c>
      <c r="T65" s="28" t="str">
        <f t="shared" si="17"/>
        <v/>
      </c>
      <c r="U65" s="25"/>
      <c r="V65" s="26"/>
    </row>
    <row r="66" spans="2:22" ht="15.75" customHeight="1" x14ac:dyDescent="0.25">
      <c r="B66" s="24"/>
      <c r="C66" s="25"/>
      <c r="D66" s="25"/>
      <c r="E66" s="26"/>
      <c r="G66" s="24"/>
      <c r="H66" s="25"/>
      <c r="I66" s="25"/>
      <c r="J66" s="26"/>
      <c r="N66" s="27" t="str">
        <f t="shared" si="14"/>
        <v/>
      </c>
      <c r="O66" s="28" t="str">
        <f t="shared" si="15"/>
        <v/>
      </c>
      <c r="P66" s="25"/>
      <c r="Q66" s="26"/>
      <c r="S66" s="27" t="str">
        <f t="shared" si="16"/>
        <v/>
      </c>
      <c r="T66" s="28" t="str">
        <f t="shared" si="17"/>
        <v/>
      </c>
      <c r="U66" s="25"/>
      <c r="V66" s="26"/>
    </row>
    <row r="67" spans="2:22" ht="15.75" customHeight="1" x14ac:dyDescent="0.25">
      <c r="B67" s="24"/>
      <c r="C67" s="25"/>
      <c r="D67" s="25"/>
      <c r="E67" s="26"/>
      <c r="G67" s="24"/>
      <c r="H67" s="25"/>
      <c r="I67" s="25"/>
      <c r="J67" s="26"/>
      <c r="N67" s="27" t="str">
        <f t="shared" si="14"/>
        <v/>
      </c>
      <c r="O67" s="28" t="str">
        <f t="shared" si="15"/>
        <v/>
      </c>
      <c r="P67" s="25"/>
      <c r="Q67" s="26"/>
      <c r="S67" s="27" t="str">
        <f t="shared" si="16"/>
        <v/>
      </c>
      <c r="T67" s="28" t="str">
        <f t="shared" si="17"/>
        <v/>
      </c>
      <c r="U67" s="25"/>
      <c r="V67" s="26"/>
    </row>
    <row r="68" spans="2:22" ht="15.75" customHeight="1" x14ac:dyDescent="0.25">
      <c r="B68" s="24"/>
      <c r="C68" s="25"/>
      <c r="D68" s="25"/>
      <c r="E68" s="26"/>
      <c r="G68" s="24"/>
      <c r="H68" s="25"/>
      <c r="I68" s="25"/>
      <c r="J68" s="26"/>
      <c r="N68" s="27" t="str">
        <f t="shared" si="14"/>
        <v/>
      </c>
      <c r="O68" s="28" t="str">
        <f t="shared" si="15"/>
        <v/>
      </c>
      <c r="P68" s="25"/>
      <c r="Q68" s="26"/>
      <c r="S68" s="27" t="str">
        <f t="shared" si="16"/>
        <v/>
      </c>
      <c r="T68" s="28" t="str">
        <f t="shared" si="17"/>
        <v/>
      </c>
      <c r="U68" s="25"/>
      <c r="V68" s="26"/>
    </row>
    <row r="69" spans="2:22" ht="15.75" customHeight="1" x14ac:dyDescent="0.25">
      <c r="B69" s="24"/>
      <c r="C69" s="25"/>
      <c r="D69" s="25"/>
      <c r="E69" s="26"/>
      <c r="G69" s="24"/>
      <c r="H69" s="25"/>
      <c r="I69" s="25"/>
      <c r="J69" s="26"/>
      <c r="N69" s="27" t="str">
        <f t="shared" si="14"/>
        <v/>
      </c>
      <c r="O69" s="28" t="str">
        <f t="shared" si="15"/>
        <v/>
      </c>
      <c r="P69" s="25"/>
      <c r="Q69" s="26"/>
      <c r="S69" s="27" t="str">
        <f t="shared" si="16"/>
        <v/>
      </c>
      <c r="T69" s="28" t="str">
        <f t="shared" si="17"/>
        <v/>
      </c>
      <c r="U69" s="25"/>
      <c r="V69" s="26"/>
    </row>
    <row r="70" spans="2:22" ht="15.75" customHeight="1" x14ac:dyDescent="0.25">
      <c r="B70" s="24"/>
      <c r="C70" s="25"/>
      <c r="D70" s="25"/>
      <c r="E70" s="26"/>
      <c r="G70" s="24"/>
      <c r="H70" s="25"/>
      <c r="I70" s="25"/>
      <c r="J70" s="26"/>
      <c r="N70" s="27" t="str">
        <f t="shared" si="14"/>
        <v/>
      </c>
      <c r="O70" s="28" t="str">
        <f t="shared" si="15"/>
        <v/>
      </c>
      <c r="P70" s="25"/>
      <c r="Q70" s="26"/>
      <c r="S70" s="27" t="str">
        <f t="shared" si="16"/>
        <v/>
      </c>
      <c r="T70" s="28" t="str">
        <f t="shared" si="17"/>
        <v/>
      </c>
      <c r="U70" s="25"/>
      <c r="V70" s="26"/>
    </row>
    <row r="71" spans="2:22" ht="15.75" customHeight="1" x14ac:dyDescent="0.25">
      <c r="B71" s="24"/>
      <c r="C71" s="25"/>
      <c r="D71" s="25"/>
      <c r="E71" s="26"/>
      <c r="G71" s="24"/>
      <c r="H71" s="25"/>
      <c r="I71" s="25"/>
      <c r="J71" s="26"/>
      <c r="N71" s="27" t="str">
        <f t="shared" si="14"/>
        <v/>
      </c>
      <c r="O71" s="28" t="str">
        <f t="shared" si="15"/>
        <v/>
      </c>
      <c r="P71" s="25"/>
      <c r="Q71" s="26"/>
      <c r="S71" s="27" t="str">
        <f t="shared" si="16"/>
        <v/>
      </c>
      <c r="T71" s="28" t="str">
        <f t="shared" si="17"/>
        <v/>
      </c>
      <c r="U71" s="25"/>
      <c r="V71" s="26"/>
    </row>
    <row r="72" spans="2:22" ht="15.75" customHeight="1" x14ac:dyDescent="0.25">
      <c r="B72" s="24"/>
      <c r="C72" s="25"/>
      <c r="D72" s="25"/>
      <c r="E72" s="26"/>
      <c r="G72" s="24"/>
      <c r="H72" s="25"/>
      <c r="I72" s="25"/>
      <c r="J72" s="26"/>
      <c r="N72" s="27" t="str">
        <f t="shared" si="14"/>
        <v/>
      </c>
      <c r="O72" s="28" t="str">
        <f t="shared" si="15"/>
        <v/>
      </c>
      <c r="P72" s="25"/>
      <c r="Q72" s="26"/>
      <c r="S72" s="27" t="str">
        <f t="shared" si="16"/>
        <v/>
      </c>
      <c r="T72" s="28" t="str">
        <f t="shared" si="17"/>
        <v/>
      </c>
      <c r="U72" s="25"/>
      <c r="V72" s="26"/>
    </row>
    <row r="73" spans="2:22" ht="15.75" customHeight="1" x14ac:dyDescent="0.25">
      <c r="B73" s="29"/>
      <c r="C73" s="30"/>
      <c r="D73" s="30"/>
      <c r="E73" s="31"/>
      <c r="G73" s="29"/>
      <c r="H73" s="30"/>
      <c r="I73" s="30"/>
      <c r="J73" s="31"/>
      <c r="N73" s="32" t="str">
        <f t="shared" si="14"/>
        <v/>
      </c>
      <c r="O73" s="33" t="str">
        <f t="shared" si="15"/>
        <v/>
      </c>
      <c r="P73" s="30"/>
      <c r="Q73" s="31"/>
      <c r="S73" s="32" t="str">
        <f t="shared" si="16"/>
        <v/>
      </c>
      <c r="T73" s="33" t="str">
        <f t="shared" si="17"/>
        <v/>
      </c>
      <c r="U73" s="30"/>
      <c r="V73" s="31"/>
    </row>
    <row r="74" spans="2:22" ht="15.75" customHeight="1" thickBot="1" x14ac:dyDescent="0.3"/>
    <row r="75" spans="2:22" ht="15.75" customHeight="1" x14ac:dyDescent="0.25">
      <c r="B75" s="119" t="str" cm="1">
        <f t="array" ref="B75">"GIRONE DI ANDATA - GIORNATA "&amp;Check[]-Check[]+10</f>
        <v>GIRONE DI ANDATA - GIORNATA 10</v>
      </c>
      <c r="C75" s="120"/>
      <c r="D75" s="120"/>
      <c r="E75" s="121"/>
      <c r="G75" s="119" t="str" cm="1">
        <f t="array" ref="G75">"GIRONE DI ANDATA - GIORNATA "&amp;Check[]-Check[]+11</f>
        <v>GIRONE DI ANDATA - GIORNATA 11</v>
      </c>
      <c r="H75" s="120"/>
      <c r="I75" s="120"/>
      <c r="J75" s="121"/>
      <c r="N75" s="119" t="str" cm="1">
        <f t="array" ref="N75">"GIRONE DI RITORNO - GIORNATA "&amp;Check[]+9</f>
        <v>GIRONE DI RITORNO - GIORNATA 13</v>
      </c>
      <c r="O75" s="120"/>
      <c r="P75" s="120"/>
      <c r="Q75" s="121"/>
      <c r="S75" s="119" t="str" cm="1">
        <f t="array" ref="S75">"GIRONE DI RITORNO - GIORNATA "&amp;Check[]+10</f>
        <v>GIRONE DI RITORNO - GIORNATA 14</v>
      </c>
      <c r="T75" s="120"/>
      <c r="U75" s="120"/>
      <c r="V75" s="121"/>
    </row>
    <row r="76" spans="2:22" ht="15.75" hidden="1" customHeight="1" x14ac:dyDescent="0.25">
      <c r="B76" s="21" t="s">
        <v>10</v>
      </c>
      <c r="C76" s="22" t="s">
        <v>11</v>
      </c>
      <c r="D76" s="22" t="s">
        <v>12</v>
      </c>
      <c r="E76" s="23" t="s">
        <v>13</v>
      </c>
      <c r="G76" s="21" t="s">
        <v>10</v>
      </c>
      <c r="H76" s="22" t="s">
        <v>11</v>
      </c>
      <c r="I76" s="22" t="s">
        <v>12</v>
      </c>
      <c r="J76" s="23" t="s">
        <v>13</v>
      </c>
      <c r="N76" s="21" t="s">
        <v>10</v>
      </c>
      <c r="O76" s="22" t="s">
        <v>11</v>
      </c>
      <c r="P76" s="22" t="s">
        <v>12</v>
      </c>
      <c r="Q76" s="23" t="s">
        <v>13</v>
      </c>
      <c r="S76" s="21" t="s">
        <v>10</v>
      </c>
      <c r="T76" s="22" t="s">
        <v>11</v>
      </c>
      <c r="U76" s="22" t="s">
        <v>12</v>
      </c>
      <c r="V76" s="23" t="s">
        <v>13</v>
      </c>
    </row>
    <row r="77" spans="2:22" ht="15.75" customHeight="1" x14ac:dyDescent="0.25">
      <c r="B77" s="24"/>
      <c r="C77" s="25"/>
      <c r="D77" s="25"/>
      <c r="E77" s="26"/>
      <c r="G77" s="24"/>
      <c r="H77" s="25"/>
      <c r="I77" s="25"/>
      <c r="J77" s="26"/>
      <c r="N77" s="27" t="str">
        <f t="shared" ref="N77:N86" si="18">IF(C77="","",C77)</f>
        <v/>
      </c>
      <c r="O77" s="28" t="str">
        <f t="shared" ref="O77:O86" si="19">IF(B77="","",B77)</f>
        <v/>
      </c>
      <c r="P77" s="25"/>
      <c r="Q77" s="26"/>
      <c r="S77" s="27" t="str">
        <f t="shared" ref="S77:S86" si="20">IF(H77="","",H77)</f>
        <v/>
      </c>
      <c r="T77" s="28" t="str">
        <f t="shared" ref="T77:T86" si="21">IF(G77="","",G77)</f>
        <v/>
      </c>
      <c r="U77" s="25"/>
      <c r="V77" s="26"/>
    </row>
    <row r="78" spans="2:22" ht="15.75" customHeight="1" x14ac:dyDescent="0.25">
      <c r="B78" s="24"/>
      <c r="C78" s="25"/>
      <c r="D78" s="25"/>
      <c r="E78" s="26"/>
      <c r="G78" s="24"/>
      <c r="H78" s="25"/>
      <c r="I78" s="25"/>
      <c r="J78" s="26"/>
      <c r="N78" s="27" t="str">
        <f t="shared" si="18"/>
        <v/>
      </c>
      <c r="O78" s="28" t="str">
        <f t="shared" si="19"/>
        <v/>
      </c>
      <c r="P78" s="25"/>
      <c r="Q78" s="26"/>
      <c r="S78" s="27" t="str">
        <f t="shared" si="20"/>
        <v/>
      </c>
      <c r="T78" s="28" t="str">
        <f t="shared" si="21"/>
        <v/>
      </c>
      <c r="U78" s="25"/>
      <c r="V78" s="26"/>
    </row>
    <row r="79" spans="2:22" ht="15.75" customHeight="1" x14ac:dyDescent="0.25">
      <c r="B79" s="24"/>
      <c r="C79" s="25"/>
      <c r="D79" s="25"/>
      <c r="E79" s="26"/>
      <c r="G79" s="24"/>
      <c r="H79" s="25"/>
      <c r="I79" s="25"/>
      <c r="J79" s="26"/>
      <c r="N79" s="27" t="str">
        <f t="shared" si="18"/>
        <v/>
      </c>
      <c r="O79" s="28" t="str">
        <f t="shared" si="19"/>
        <v/>
      </c>
      <c r="P79" s="25"/>
      <c r="Q79" s="26"/>
      <c r="S79" s="27" t="str">
        <f t="shared" si="20"/>
        <v/>
      </c>
      <c r="T79" s="28" t="str">
        <f t="shared" si="21"/>
        <v/>
      </c>
      <c r="U79" s="25"/>
      <c r="V79" s="26"/>
    </row>
    <row r="80" spans="2:22" ht="15.75" customHeight="1" x14ac:dyDescent="0.25">
      <c r="B80" s="24"/>
      <c r="C80" s="25"/>
      <c r="D80" s="25"/>
      <c r="E80" s="26"/>
      <c r="G80" s="24"/>
      <c r="H80" s="25"/>
      <c r="I80" s="25"/>
      <c r="J80" s="26"/>
      <c r="N80" s="27" t="str">
        <f t="shared" si="18"/>
        <v/>
      </c>
      <c r="O80" s="28" t="str">
        <f t="shared" si="19"/>
        <v/>
      </c>
      <c r="P80" s="25"/>
      <c r="Q80" s="26"/>
      <c r="S80" s="27" t="str">
        <f t="shared" si="20"/>
        <v/>
      </c>
      <c r="T80" s="28" t="str">
        <f t="shared" si="21"/>
        <v/>
      </c>
      <c r="U80" s="25"/>
      <c r="V80" s="26"/>
    </row>
    <row r="81" spans="2:22" ht="15.75" customHeight="1" x14ac:dyDescent="0.25">
      <c r="B81" s="24"/>
      <c r="C81" s="25"/>
      <c r="D81" s="25"/>
      <c r="E81" s="26"/>
      <c r="G81" s="24"/>
      <c r="H81" s="25"/>
      <c r="I81" s="25"/>
      <c r="J81" s="26"/>
      <c r="N81" s="27" t="str">
        <f t="shared" si="18"/>
        <v/>
      </c>
      <c r="O81" s="28" t="str">
        <f t="shared" si="19"/>
        <v/>
      </c>
      <c r="P81" s="25"/>
      <c r="Q81" s="26"/>
      <c r="S81" s="27" t="str">
        <f t="shared" si="20"/>
        <v/>
      </c>
      <c r="T81" s="28" t="str">
        <f t="shared" si="21"/>
        <v/>
      </c>
      <c r="U81" s="25"/>
      <c r="V81" s="26"/>
    </row>
    <row r="82" spans="2:22" ht="15.75" customHeight="1" x14ac:dyDescent="0.25">
      <c r="B82" s="24"/>
      <c r="C82" s="25"/>
      <c r="D82" s="25"/>
      <c r="E82" s="26"/>
      <c r="G82" s="24"/>
      <c r="H82" s="25"/>
      <c r="I82" s="25"/>
      <c r="J82" s="26"/>
      <c r="N82" s="27" t="str">
        <f t="shared" si="18"/>
        <v/>
      </c>
      <c r="O82" s="28" t="str">
        <f t="shared" si="19"/>
        <v/>
      </c>
      <c r="P82" s="25"/>
      <c r="Q82" s="26"/>
      <c r="S82" s="27" t="str">
        <f t="shared" si="20"/>
        <v/>
      </c>
      <c r="T82" s="28" t="str">
        <f t="shared" si="21"/>
        <v/>
      </c>
      <c r="U82" s="25"/>
      <c r="V82" s="26"/>
    </row>
    <row r="83" spans="2:22" ht="15.75" customHeight="1" x14ac:dyDescent="0.25">
      <c r="B83" s="24"/>
      <c r="C83" s="25"/>
      <c r="D83" s="25"/>
      <c r="E83" s="26"/>
      <c r="G83" s="24"/>
      <c r="H83" s="25"/>
      <c r="I83" s="25"/>
      <c r="J83" s="26"/>
      <c r="N83" s="27" t="str">
        <f t="shared" si="18"/>
        <v/>
      </c>
      <c r="O83" s="28" t="str">
        <f t="shared" si="19"/>
        <v/>
      </c>
      <c r="P83" s="25"/>
      <c r="Q83" s="26"/>
      <c r="S83" s="27" t="str">
        <f t="shared" si="20"/>
        <v/>
      </c>
      <c r="T83" s="28" t="str">
        <f t="shared" si="21"/>
        <v/>
      </c>
      <c r="U83" s="25"/>
      <c r="V83" s="26"/>
    </row>
    <row r="84" spans="2:22" ht="15.75" customHeight="1" x14ac:dyDescent="0.25">
      <c r="B84" s="24"/>
      <c r="C84" s="25"/>
      <c r="D84" s="25"/>
      <c r="E84" s="26"/>
      <c r="G84" s="24"/>
      <c r="H84" s="25"/>
      <c r="I84" s="25"/>
      <c r="J84" s="26"/>
      <c r="N84" s="27" t="str">
        <f t="shared" si="18"/>
        <v/>
      </c>
      <c r="O84" s="28" t="str">
        <f t="shared" si="19"/>
        <v/>
      </c>
      <c r="P84" s="25"/>
      <c r="Q84" s="26"/>
      <c r="S84" s="27" t="str">
        <f t="shared" si="20"/>
        <v/>
      </c>
      <c r="T84" s="28" t="str">
        <f t="shared" si="21"/>
        <v/>
      </c>
      <c r="U84" s="25"/>
      <c r="V84" s="26"/>
    </row>
    <row r="85" spans="2:22" ht="15.75" customHeight="1" x14ac:dyDescent="0.25">
      <c r="B85" s="24"/>
      <c r="C85" s="25"/>
      <c r="D85" s="25"/>
      <c r="E85" s="26"/>
      <c r="G85" s="24"/>
      <c r="H85" s="25"/>
      <c r="I85" s="25"/>
      <c r="J85" s="26"/>
      <c r="N85" s="27" t="str">
        <f t="shared" si="18"/>
        <v/>
      </c>
      <c r="O85" s="28" t="str">
        <f t="shared" si="19"/>
        <v/>
      </c>
      <c r="P85" s="25"/>
      <c r="Q85" s="26"/>
      <c r="S85" s="27" t="str">
        <f t="shared" si="20"/>
        <v/>
      </c>
      <c r="T85" s="28" t="str">
        <f t="shared" si="21"/>
        <v/>
      </c>
      <c r="U85" s="25"/>
      <c r="V85" s="26"/>
    </row>
    <row r="86" spans="2:22" ht="15.75" customHeight="1" x14ac:dyDescent="0.25">
      <c r="B86" s="29"/>
      <c r="C86" s="30"/>
      <c r="D86" s="30"/>
      <c r="E86" s="31"/>
      <c r="G86" s="29"/>
      <c r="H86" s="30"/>
      <c r="I86" s="30"/>
      <c r="J86" s="31"/>
      <c r="N86" s="32" t="str">
        <f t="shared" si="18"/>
        <v/>
      </c>
      <c r="O86" s="33" t="str">
        <f t="shared" si="19"/>
        <v/>
      </c>
      <c r="P86" s="30"/>
      <c r="Q86" s="31"/>
      <c r="S86" s="32" t="str">
        <f t="shared" si="20"/>
        <v/>
      </c>
      <c r="T86" s="33" t="str">
        <f t="shared" si="21"/>
        <v/>
      </c>
      <c r="U86" s="30"/>
      <c r="V86" s="31"/>
    </row>
    <row r="87" spans="2:22" ht="15.75" customHeight="1" thickBot="1" x14ac:dyDescent="0.3"/>
    <row r="88" spans="2:22" ht="15.75" customHeight="1" x14ac:dyDescent="0.25">
      <c r="B88" s="119" t="str" cm="1">
        <f t="array" ref="B88">"GIRONE DI ANDATA - GIORNATA "&amp;Check[]-Check[]+12</f>
        <v>GIRONE DI ANDATA - GIORNATA 12</v>
      </c>
      <c r="C88" s="120"/>
      <c r="D88" s="120"/>
      <c r="E88" s="121"/>
      <c r="G88" s="119" t="str" cm="1">
        <f t="array" ref="G88">"GIRONE DI ANDATA - GIORNATA "&amp;Check[]-Check[]+13</f>
        <v>GIRONE DI ANDATA - GIORNATA 13</v>
      </c>
      <c r="H88" s="120"/>
      <c r="I88" s="120"/>
      <c r="J88" s="121"/>
      <c r="N88" s="119" t="str" cm="1">
        <f t="array" ref="N88">"GIRONE DI RITORNO - GIORNATA "&amp;Check[]+11</f>
        <v>GIRONE DI RITORNO - GIORNATA 15</v>
      </c>
      <c r="O88" s="120"/>
      <c r="P88" s="120"/>
      <c r="Q88" s="121"/>
      <c r="S88" s="119" t="str" cm="1">
        <f t="array" ref="S88">"GIRONE DI RITORNO - GIORNATA "&amp;Check[]+12</f>
        <v>GIRONE DI RITORNO - GIORNATA 16</v>
      </c>
      <c r="T88" s="120"/>
      <c r="U88" s="120"/>
      <c r="V88" s="121"/>
    </row>
    <row r="89" spans="2:22" ht="15.75" hidden="1" customHeight="1" x14ac:dyDescent="0.25">
      <c r="B89" s="21" t="s">
        <v>10</v>
      </c>
      <c r="C89" s="22" t="s">
        <v>11</v>
      </c>
      <c r="D89" s="22" t="s">
        <v>12</v>
      </c>
      <c r="E89" s="23" t="s">
        <v>13</v>
      </c>
      <c r="G89" s="21" t="s">
        <v>10</v>
      </c>
      <c r="H89" s="22" t="s">
        <v>11</v>
      </c>
      <c r="I89" s="22" t="s">
        <v>12</v>
      </c>
      <c r="J89" s="23" t="s">
        <v>13</v>
      </c>
      <c r="N89" s="21" t="s">
        <v>10</v>
      </c>
      <c r="O89" s="22" t="s">
        <v>11</v>
      </c>
      <c r="P89" s="22" t="s">
        <v>12</v>
      </c>
      <c r="Q89" s="23" t="s">
        <v>13</v>
      </c>
      <c r="S89" s="21" t="s">
        <v>10</v>
      </c>
      <c r="T89" s="22" t="s">
        <v>11</v>
      </c>
      <c r="U89" s="22" t="s">
        <v>12</v>
      </c>
      <c r="V89" s="23" t="s">
        <v>13</v>
      </c>
    </row>
    <row r="90" spans="2:22" ht="15.75" customHeight="1" x14ac:dyDescent="0.25">
      <c r="B90" s="24"/>
      <c r="C90" s="25"/>
      <c r="D90" s="25"/>
      <c r="E90" s="26"/>
      <c r="G90" s="24"/>
      <c r="H90" s="25"/>
      <c r="I90" s="25"/>
      <c r="J90" s="26"/>
      <c r="N90" s="27" t="str">
        <f t="shared" ref="N90:N99" si="22">IF(C90="","",C90)</f>
        <v/>
      </c>
      <c r="O90" s="28" t="str">
        <f t="shared" ref="O90:O99" si="23">IF(B90="","",B90)</f>
        <v/>
      </c>
      <c r="P90" s="25"/>
      <c r="Q90" s="26"/>
      <c r="S90" s="27" t="str">
        <f t="shared" ref="S90:S99" si="24">IF(H90="","",H90)</f>
        <v/>
      </c>
      <c r="T90" s="28" t="str">
        <f t="shared" ref="T90:T99" si="25">IF(G90="","",G90)</f>
        <v/>
      </c>
      <c r="U90" s="25"/>
      <c r="V90" s="26"/>
    </row>
    <row r="91" spans="2:22" ht="15.75" customHeight="1" x14ac:dyDescent="0.25">
      <c r="B91" s="24"/>
      <c r="C91" s="25"/>
      <c r="D91" s="25"/>
      <c r="E91" s="26"/>
      <c r="G91" s="24"/>
      <c r="H91" s="25"/>
      <c r="I91" s="25"/>
      <c r="J91" s="26"/>
      <c r="N91" s="27" t="str">
        <f t="shared" si="22"/>
        <v/>
      </c>
      <c r="O91" s="28" t="str">
        <f t="shared" si="23"/>
        <v/>
      </c>
      <c r="P91" s="25"/>
      <c r="Q91" s="26"/>
      <c r="S91" s="27" t="str">
        <f t="shared" si="24"/>
        <v/>
      </c>
      <c r="T91" s="28" t="str">
        <f t="shared" si="25"/>
        <v/>
      </c>
      <c r="U91" s="25"/>
      <c r="V91" s="26"/>
    </row>
    <row r="92" spans="2:22" ht="15.75" customHeight="1" x14ac:dyDescent="0.25">
      <c r="B92" s="24"/>
      <c r="C92" s="25"/>
      <c r="D92" s="25"/>
      <c r="E92" s="26"/>
      <c r="G92" s="24"/>
      <c r="H92" s="25"/>
      <c r="I92" s="25"/>
      <c r="J92" s="26"/>
      <c r="N92" s="27" t="str">
        <f t="shared" si="22"/>
        <v/>
      </c>
      <c r="O92" s="28" t="str">
        <f t="shared" si="23"/>
        <v/>
      </c>
      <c r="P92" s="25"/>
      <c r="Q92" s="26"/>
      <c r="S92" s="27" t="str">
        <f t="shared" si="24"/>
        <v/>
      </c>
      <c r="T92" s="28" t="str">
        <f t="shared" si="25"/>
        <v/>
      </c>
      <c r="U92" s="25"/>
      <c r="V92" s="26"/>
    </row>
    <row r="93" spans="2:22" ht="15.75" customHeight="1" x14ac:dyDescent="0.25">
      <c r="B93" s="24"/>
      <c r="C93" s="25"/>
      <c r="D93" s="25"/>
      <c r="E93" s="26"/>
      <c r="G93" s="24"/>
      <c r="H93" s="25"/>
      <c r="I93" s="25"/>
      <c r="J93" s="26"/>
      <c r="N93" s="27" t="str">
        <f t="shared" si="22"/>
        <v/>
      </c>
      <c r="O93" s="28" t="str">
        <f t="shared" si="23"/>
        <v/>
      </c>
      <c r="P93" s="25"/>
      <c r="Q93" s="26"/>
      <c r="S93" s="27" t="str">
        <f t="shared" si="24"/>
        <v/>
      </c>
      <c r="T93" s="28" t="str">
        <f t="shared" si="25"/>
        <v/>
      </c>
      <c r="U93" s="25"/>
      <c r="V93" s="26"/>
    </row>
    <row r="94" spans="2:22" ht="15.75" customHeight="1" x14ac:dyDescent="0.25">
      <c r="B94" s="24"/>
      <c r="C94" s="25"/>
      <c r="D94" s="25"/>
      <c r="E94" s="26"/>
      <c r="G94" s="24"/>
      <c r="H94" s="25"/>
      <c r="I94" s="25"/>
      <c r="J94" s="26"/>
      <c r="N94" s="27" t="str">
        <f t="shared" si="22"/>
        <v/>
      </c>
      <c r="O94" s="28" t="str">
        <f t="shared" si="23"/>
        <v/>
      </c>
      <c r="P94" s="25"/>
      <c r="Q94" s="26"/>
      <c r="S94" s="27" t="str">
        <f t="shared" si="24"/>
        <v/>
      </c>
      <c r="T94" s="28" t="str">
        <f t="shared" si="25"/>
        <v/>
      </c>
      <c r="U94" s="25"/>
      <c r="V94" s="26"/>
    </row>
    <row r="95" spans="2:22" ht="15.75" customHeight="1" x14ac:dyDescent="0.25">
      <c r="B95" s="24"/>
      <c r="C95" s="25"/>
      <c r="D95" s="25"/>
      <c r="E95" s="26"/>
      <c r="G95" s="24"/>
      <c r="H95" s="25"/>
      <c r="I95" s="25"/>
      <c r="J95" s="26"/>
      <c r="N95" s="27" t="str">
        <f t="shared" si="22"/>
        <v/>
      </c>
      <c r="O95" s="28" t="str">
        <f t="shared" si="23"/>
        <v/>
      </c>
      <c r="P95" s="25"/>
      <c r="Q95" s="26"/>
      <c r="S95" s="27" t="str">
        <f t="shared" si="24"/>
        <v/>
      </c>
      <c r="T95" s="28" t="str">
        <f t="shared" si="25"/>
        <v/>
      </c>
      <c r="U95" s="25"/>
      <c r="V95" s="26"/>
    </row>
    <row r="96" spans="2:22" ht="15.75" customHeight="1" x14ac:dyDescent="0.25">
      <c r="B96" s="24"/>
      <c r="C96" s="25"/>
      <c r="D96" s="25"/>
      <c r="E96" s="26"/>
      <c r="G96" s="24"/>
      <c r="H96" s="25"/>
      <c r="I96" s="25"/>
      <c r="J96" s="26"/>
      <c r="N96" s="27" t="str">
        <f t="shared" si="22"/>
        <v/>
      </c>
      <c r="O96" s="28" t="str">
        <f t="shared" si="23"/>
        <v/>
      </c>
      <c r="P96" s="25"/>
      <c r="Q96" s="26"/>
      <c r="S96" s="27" t="str">
        <f t="shared" si="24"/>
        <v/>
      </c>
      <c r="T96" s="28" t="str">
        <f t="shared" si="25"/>
        <v/>
      </c>
      <c r="U96" s="25"/>
      <c r="V96" s="26"/>
    </row>
    <row r="97" spans="2:22" ht="15.75" customHeight="1" x14ac:dyDescent="0.25">
      <c r="B97" s="24"/>
      <c r="C97" s="25"/>
      <c r="D97" s="25"/>
      <c r="E97" s="26"/>
      <c r="G97" s="24"/>
      <c r="H97" s="25"/>
      <c r="I97" s="25"/>
      <c r="J97" s="26"/>
      <c r="N97" s="27" t="str">
        <f t="shared" si="22"/>
        <v/>
      </c>
      <c r="O97" s="28" t="str">
        <f t="shared" si="23"/>
        <v/>
      </c>
      <c r="P97" s="25"/>
      <c r="Q97" s="26"/>
      <c r="S97" s="27" t="str">
        <f t="shared" si="24"/>
        <v/>
      </c>
      <c r="T97" s="28" t="str">
        <f t="shared" si="25"/>
        <v/>
      </c>
      <c r="U97" s="25"/>
      <c r="V97" s="26"/>
    </row>
    <row r="98" spans="2:22" ht="15.75" customHeight="1" x14ac:dyDescent="0.25">
      <c r="B98" s="24"/>
      <c r="C98" s="25"/>
      <c r="D98" s="25"/>
      <c r="E98" s="26"/>
      <c r="G98" s="24"/>
      <c r="H98" s="25"/>
      <c r="I98" s="25"/>
      <c r="J98" s="26"/>
      <c r="N98" s="27" t="str">
        <f t="shared" si="22"/>
        <v/>
      </c>
      <c r="O98" s="28" t="str">
        <f t="shared" si="23"/>
        <v/>
      </c>
      <c r="P98" s="25"/>
      <c r="Q98" s="26"/>
      <c r="S98" s="27" t="str">
        <f t="shared" si="24"/>
        <v/>
      </c>
      <c r="T98" s="28" t="str">
        <f t="shared" si="25"/>
        <v/>
      </c>
      <c r="U98" s="25"/>
      <c r="V98" s="26"/>
    </row>
    <row r="99" spans="2:22" ht="15.75" customHeight="1" x14ac:dyDescent="0.25">
      <c r="B99" s="29"/>
      <c r="C99" s="30"/>
      <c r="D99" s="30"/>
      <c r="E99" s="31"/>
      <c r="G99" s="29"/>
      <c r="H99" s="30"/>
      <c r="I99" s="30"/>
      <c r="J99" s="31"/>
      <c r="N99" s="32" t="str">
        <f t="shared" si="22"/>
        <v/>
      </c>
      <c r="O99" s="33" t="str">
        <f t="shared" si="23"/>
        <v/>
      </c>
      <c r="P99" s="30"/>
      <c r="Q99" s="31"/>
      <c r="S99" s="32" t="str">
        <f t="shared" si="24"/>
        <v/>
      </c>
      <c r="T99" s="33" t="str">
        <f t="shared" si="25"/>
        <v/>
      </c>
      <c r="U99" s="30"/>
      <c r="V99" s="31"/>
    </row>
    <row r="100" spans="2:22" ht="15.75" customHeight="1" thickBot="1" x14ac:dyDescent="0.3"/>
    <row r="101" spans="2:22" ht="15.75" customHeight="1" x14ac:dyDescent="0.25">
      <c r="B101" s="119" t="str" cm="1">
        <f t="array" ref="B101">"GIRONE DI ANDATA - GIORNATA "&amp;Check[]-Check[]+14</f>
        <v>GIRONE DI ANDATA - GIORNATA 14</v>
      </c>
      <c r="C101" s="120"/>
      <c r="D101" s="120"/>
      <c r="E101" s="121"/>
      <c r="G101" s="119" t="str" cm="1">
        <f t="array" ref="G101">"GIRONE DI ANDATA - GIORNATA "&amp;Check[]-Check[]+15</f>
        <v>GIRONE DI ANDATA - GIORNATA 15</v>
      </c>
      <c r="H101" s="120"/>
      <c r="I101" s="120"/>
      <c r="J101" s="121"/>
      <c r="N101" s="119" t="str" cm="1">
        <f t="array" ref="N101">"GIRONE DI RITORNO - GIORNATA "&amp;Check[]+13</f>
        <v>GIRONE DI RITORNO - GIORNATA 17</v>
      </c>
      <c r="O101" s="120"/>
      <c r="P101" s="120"/>
      <c r="Q101" s="121"/>
      <c r="S101" s="119" t="str" cm="1">
        <f t="array" ref="S101">"GIRONE DI RITORNO - GIORNATA "&amp;Check[]+14</f>
        <v>GIRONE DI RITORNO - GIORNATA 18</v>
      </c>
      <c r="T101" s="120"/>
      <c r="U101" s="120"/>
      <c r="V101" s="121"/>
    </row>
    <row r="102" spans="2:22" ht="15.75" hidden="1" customHeight="1" x14ac:dyDescent="0.25">
      <c r="B102" s="21" t="s">
        <v>10</v>
      </c>
      <c r="C102" s="22" t="s">
        <v>11</v>
      </c>
      <c r="D102" s="22" t="s">
        <v>12</v>
      </c>
      <c r="E102" s="23" t="s">
        <v>13</v>
      </c>
      <c r="G102" s="21" t="s">
        <v>10</v>
      </c>
      <c r="H102" s="22" t="s">
        <v>11</v>
      </c>
      <c r="I102" s="22" t="s">
        <v>12</v>
      </c>
      <c r="J102" s="23" t="s">
        <v>13</v>
      </c>
      <c r="N102" s="21" t="s">
        <v>10</v>
      </c>
      <c r="O102" s="22" t="s">
        <v>11</v>
      </c>
      <c r="P102" s="22" t="s">
        <v>12</v>
      </c>
      <c r="Q102" s="23" t="s">
        <v>13</v>
      </c>
      <c r="S102" s="21" t="s">
        <v>10</v>
      </c>
      <c r="T102" s="22" t="s">
        <v>11</v>
      </c>
      <c r="U102" s="22" t="s">
        <v>12</v>
      </c>
      <c r="V102" s="23" t="s">
        <v>13</v>
      </c>
    </row>
    <row r="103" spans="2:22" ht="15.75" customHeight="1" x14ac:dyDescent="0.25">
      <c r="B103" s="24"/>
      <c r="C103" s="25"/>
      <c r="D103" s="25"/>
      <c r="E103" s="26"/>
      <c r="G103" s="24"/>
      <c r="H103" s="25"/>
      <c r="I103" s="25"/>
      <c r="J103" s="26"/>
      <c r="N103" s="27" t="str">
        <f t="shared" ref="N103:N112" si="26">IF(C103="","",C103)</f>
        <v/>
      </c>
      <c r="O103" s="28" t="str">
        <f t="shared" ref="O103:O112" si="27">IF(B103="","",B103)</f>
        <v/>
      </c>
      <c r="P103" s="25"/>
      <c r="Q103" s="26"/>
      <c r="S103" s="27" t="str">
        <f t="shared" ref="S103:S112" si="28">IF(H103="","",H103)</f>
        <v/>
      </c>
      <c r="T103" s="28" t="str">
        <f t="shared" ref="T103:T112" si="29">IF(G103="","",G103)</f>
        <v/>
      </c>
      <c r="U103" s="25"/>
      <c r="V103" s="26"/>
    </row>
    <row r="104" spans="2:22" ht="15.75" customHeight="1" x14ac:dyDescent="0.25">
      <c r="B104" s="24"/>
      <c r="C104" s="25"/>
      <c r="D104" s="25"/>
      <c r="E104" s="26"/>
      <c r="G104" s="24"/>
      <c r="H104" s="25"/>
      <c r="I104" s="25"/>
      <c r="J104" s="26"/>
      <c r="N104" s="27" t="str">
        <f t="shared" si="26"/>
        <v/>
      </c>
      <c r="O104" s="28" t="str">
        <f t="shared" si="27"/>
        <v/>
      </c>
      <c r="P104" s="25"/>
      <c r="Q104" s="26"/>
      <c r="S104" s="27" t="str">
        <f t="shared" si="28"/>
        <v/>
      </c>
      <c r="T104" s="28" t="str">
        <f t="shared" si="29"/>
        <v/>
      </c>
      <c r="U104" s="25"/>
      <c r="V104" s="26"/>
    </row>
    <row r="105" spans="2:22" ht="15.75" customHeight="1" x14ac:dyDescent="0.25">
      <c r="B105" s="24"/>
      <c r="C105" s="25"/>
      <c r="D105" s="25"/>
      <c r="E105" s="26"/>
      <c r="G105" s="24"/>
      <c r="H105" s="25"/>
      <c r="I105" s="25"/>
      <c r="J105" s="26"/>
      <c r="N105" s="27" t="str">
        <f t="shared" si="26"/>
        <v/>
      </c>
      <c r="O105" s="28" t="str">
        <f t="shared" si="27"/>
        <v/>
      </c>
      <c r="P105" s="25"/>
      <c r="Q105" s="26"/>
      <c r="S105" s="27" t="str">
        <f t="shared" si="28"/>
        <v/>
      </c>
      <c r="T105" s="28" t="str">
        <f t="shared" si="29"/>
        <v/>
      </c>
      <c r="U105" s="25"/>
      <c r="V105" s="26"/>
    </row>
    <row r="106" spans="2:22" ht="15.75" customHeight="1" x14ac:dyDescent="0.25">
      <c r="B106" s="24"/>
      <c r="C106" s="25"/>
      <c r="D106" s="25"/>
      <c r="E106" s="26"/>
      <c r="G106" s="24"/>
      <c r="H106" s="25"/>
      <c r="I106" s="25"/>
      <c r="J106" s="26"/>
      <c r="N106" s="27" t="str">
        <f t="shared" si="26"/>
        <v/>
      </c>
      <c r="O106" s="28" t="str">
        <f t="shared" si="27"/>
        <v/>
      </c>
      <c r="P106" s="25"/>
      <c r="Q106" s="26"/>
      <c r="S106" s="27" t="str">
        <f t="shared" si="28"/>
        <v/>
      </c>
      <c r="T106" s="28" t="str">
        <f t="shared" si="29"/>
        <v/>
      </c>
      <c r="U106" s="25"/>
      <c r="V106" s="26"/>
    </row>
    <row r="107" spans="2:22" ht="15.75" customHeight="1" x14ac:dyDescent="0.25">
      <c r="B107" s="24"/>
      <c r="C107" s="25"/>
      <c r="D107" s="25"/>
      <c r="E107" s="26"/>
      <c r="G107" s="24"/>
      <c r="H107" s="25"/>
      <c r="I107" s="25"/>
      <c r="J107" s="26"/>
      <c r="N107" s="27" t="str">
        <f t="shared" si="26"/>
        <v/>
      </c>
      <c r="O107" s="28" t="str">
        <f t="shared" si="27"/>
        <v/>
      </c>
      <c r="P107" s="25"/>
      <c r="Q107" s="26"/>
      <c r="S107" s="27" t="str">
        <f t="shared" si="28"/>
        <v/>
      </c>
      <c r="T107" s="28" t="str">
        <f t="shared" si="29"/>
        <v/>
      </c>
      <c r="U107" s="25"/>
      <c r="V107" s="26"/>
    </row>
    <row r="108" spans="2:22" ht="15.75" customHeight="1" x14ac:dyDescent="0.25">
      <c r="B108" s="24"/>
      <c r="C108" s="25"/>
      <c r="D108" s="25"/>
      <c r="E108" s="26"/>
      <c r="G108" s="24"/>
      <c r="H108" s="25"/>
      <c r="I108" s="25"/>
      <c r="J108" s="26"/>
      <c r="N108" s="27" t="str">
        <f t="shared" si="26"/>
        <v/>
      </c>
      <c r="O108" s="28" t="str">
        <f t="shared" si="27"/>
        <v/>
      </c>
      <c r="P108" s="25"/>
      <c r="Q108" s="26"/>
      <c r="S108" s="27" t="str">
        <f t="shared" si="28"/>
        <v/>
      </c>
      <c r="T108" s="28" t="str">
        <f t="shared" si="29"/>
        <v/>
      </c>
      <c r="U108" s="25"/>
      <c r="V108" s="26"/>
    </row>
    <row r="109" spans="2:22" ht="15.75" customHeight="1" x14ac:dyDescent="0.25">
      <c r="B109" s="24"/>
      <c r="C109" s="25"/>
      <c r="D109" s="25"/>
      <c r="E109" s="26"/>
      <c r="G109" s="24"/>
      <c r="H109" s="25"/>
      <c r="I109" s="25"/>
      <c r="J109" s="26"/>
      <c r="N109" s="27" t="str">
        <f t="shared" si="26"/>
        <v/>
      </c>
      <c r="O109" s="28" t="str">
        <f t="shared" si="27"/>
        <v/>
      </c>
      <c r="P109" s="25"/>
      <c r="Q109" s="26"/>
      <c r="S109" s="27" t="str">
        <f t="shared" si="28"/>
        <v/>
      </c>
      <c r="T109" s="28" t="str">
        <f t="shared" si="29"/>
        <v/>
      </c>
      <c r="U109" s="25"/>
      <c r="V109" s="26"/>
    </row>
    <row r="110" spans="2:22" ht="15.75" customHeight="1" x14ac:dyDescent="0.25">
      <c r="B110" s="24"/>
      <c r="C110" s="25"/>
      <c r="D110" s="25"/>
      <c r="E110" s="26"/>
      <c r="G110" s="24"/>
      <c r="H110" s="25"/>
      <c r="I110" s="25"/>
      <c r="J110" s="26"/>
      <c r="N110" s="27" t="str">
        <f t="shared" si="26"/>
        <v/>
      </c>
      <c r="O110" s="28" t="str">
        <f t="shared" si="27"/>
        <v/>
      </c>
      <c r="P110" s="25"/>
      <c r="Q110" s="26"/>
      <c r="S110" s="27" t="str">
        <f t="shared" si="28"/>
        <v/>
      </c>
      <c r="T110" s="28" t="str">
        <f t="shared" si="29"/>
        <v/>
      </c>
      <c r="U110" s="25"/>
      <c r="V110" s="26"/>
    </row>
    <row r="111" spans="2:22" ht="15.75" customHeight="1" x14ac:dyDescent="0.25">
      <c r="B111" s="24"/>
      <c r="C111" s="25"/>
      <c r="D111" s="25"/>
      <c r="E111" s="26"/>
      <c r="G111" s="24"/>
      <c r="H111" s="25"/>
      <c r="I111" s="25"/>
      <c r="J111" s="26"/>
      <c r="N111" s="27" t="str">
        <f t="shared" si="26"/>
        <v/>
      </c>
      <c r="O111" s="28" t="str">
        <f t="shared" si="27"/>
        <v/>
      </c>
      <c r="P111" s="25"/>
      <c r="Q111" s="26"/>
      <c r="S111" s="27" t="str">
        <f t="shared" si="28"/>
        <v/>
      </c>
      <c r="T111" s="28" t="str">
        <f t="shared" si="29"/>
        <v/>
      </c>
      <c r="U111" s="25"/>
      <c r="V111" s="26"/>
    </row>
    <row r="112" spans="2:22" ht="15.75" customHeight="1" x14ac:dyDescent="0.25">
      <c r="B112" s="29"/>
      <c r="C112" s="30"/>
      <c r="D112" s="30"/>
      <c r="E112" s="31"/>
      <c r="G112" s="29"/>
      <c r="H112" s="30"/>
      <c r="I112" s="30"/>
      <c r="J112" s="31"/>
      <c r="N112" s="32" t="str">
        <f t="shared" si="26"/>
        <v/>
      </c>
      <c r="O112" s="33" t="str">
        <f t="shared" si="27"/>
        <v/>
      </c>
      <c r="P112" s="30"/>
      <c r="Q112" s="31"/>
      <c r="S112" s="32" t="str">
        <f t="shared" si="28"/>
        <v/>
      </c>
      <c r="T112" s="33" t="str">
        <f t="shared" si="29"/>
        <v/>
      </c>
      <c r="U112" s="30"/>
      <c r="V112" s="31"/>
    </row>
    <row r="113" spans="2:22" ht="15.75" customHeight="1" thickBot="1" x14ac:dyDescent="0.3"/>
    <row r="114" spans="2:22" ht="15.75" customHeight="1" x14ac:dyDescent="0.25">
      <c r="B114" s="119" t="str" cm="1">
        <f t="array" ref="B114">"GIRONE DI ANDATA - GIORNATA "&amp;Check[]-Check[]+16</f>
        <v>GIRONE DI ANDATA - GIORNATA 16</v>
      </c>
      <c r="C114" s="120"/>
      <c r="D114" s="120"/>
      <c r="E114" s="121"/>
      <c r="G114" s="119" t="str" cm="1">
        <f t="array" ref="G114">"GIRONE DI ANDATA - GIORNATA "&amp;Check[]-Check[]+17</f>
        <v>GIRONE DI ANDATA - GIORNATA 17</v>
      </c>
      <c r="H114" s="120"/>
      <c r="I114" s="120"/>
      <c r="J114" s="121"/>
      <c r="N114" s="119" t="str" cm="1">
        <f t="array" ref="N114">"GIRONE DI RITORNO - GIORNATA "&amp;Check[]+15</f>
        <v>GIRONE DI RITORNO - GIORNATA 19</v>
      </c>
      <c r="O114" s="120"/>
      <c r="P114" s="120"/>
      <c r="Q114" s="121"/>
      <c r="S114" s="119" t="str" cm="1">
        <f t="array" ref="S114">"GIRONE DI RITORNO - GIORNATA "&amp;Check[]+16</f>
        <v>GIRONE DI RITORNO - GIORNATA 20</v>
      </c>
      <c r="T114" s="120"/>
      <c r="U114" s="120"/>
      <c r="V114" s="121"/>
    </row>
    <row r="115" spans="2:22" ht="15.75" hidden="1" customHeight="1" x14ac:dyDescent="0.25">
      <c r="B115" s="21" t="s">
        <v>10</v>
      </c>
      <c r="C115" s="22" t="s">
        <v>11</v>
      </c>
      <c r="D115" s="22" t="s">
        <v>12</v>
      </c>
      <c r="E115" s="23" t="s">
        <v>13</v>
      </c>
      <c r="G115" s="21" t="s">
        <v>10</v>
      </c>
      <c r="H115" s="22" t="s">
        <v>11</v>
      </c>
      <c r="I115" s="22" t="s">
        <v>12</v>
      </c>
      <c r="J115" s="23" t="s">
        <v>13</v>
      </c>
      <c r="N115" s="21" t="s">
        <v>10</v>
      </c>
      <c r="O115" s="22" t="s">
        <v>11</v>
      </c>
      <c r="P115" s="22" t="s">
        <v>12</v>
      </c>
      <c r="Q115" s="23" t="s">
        <v>13</v>
      </c>
      <c r="S115" s="21" t="s">
        <v>10</v>
      </c>
      <c r="T115" s="22" t="s">
        <v>11</v>
      </c>
      <c r="U115" s="22" t="s">
        <v>12</v>
      </c>
      <c r="V115" s="23" t="s">
        <v>13</v>
      </c>
    </row>
    <row r="116" spans="2:22" ht="15.75" customHeight="1" x14ac:dyDescent="0.25">
      <c r="B116" s="24"/>
      <c r="C116" s="25"/>
      <c r="D116" s="25"/>
      <c r="E116" s="26"/>
      <c r="G116" s="24"/>
      <c r="H116" s="25"/>
      <c r="I116" s="25"/>
      <c r="J116" s="26"/>
      <c r="N116" s="27" t="str">
        <f t="shared" ref="N116:N125" si="30">IF(C116="","",C116)</f>
        <v/>
      </c>
      <c r="O116" s="28" t="str">
        <f t="shared" ref="O116:O125" si="31">IF(B116="","",B116)</f>
        <v/>
      </c>
      <c r="P116" s="25"/>
      <c r="Q116" s="26"/>
      <c r="S116" s="27" t="str">
        <f t="shared" ref="S116:S125" si="32">IF(H116="","",H116)</f>
        <v/>
      </c>
      <c r="T116" s="28" t="str">
        <f t="shared" ref="T116:T125" si="33">IF(G116="","",G116)</f>
        <v/>
      </c>
      <c r="U116" s="25"/>
      <c r="V116" s="26"/>
    </row>
    <row r="117" spans="2:22" ht="15.75" customHeight="1" x14ac:dyDescent="0.25">
      <c r="B117" s="24"/>
      <c r="C117" s="25"/>
      <c r="D117" s="25"/>
      <c r="E117" s="26"/>
      <c r="G117" s="24"/>
      <c r="H117" s="25"/>
      <c r="I117" s="25"/>
      <c r="J117" s="26"/>
      <c r="N117" s="27" t="str">
        <f t="shared" si="30"/>
        <v/>
      </c>
      <c r="O117" s="28" t="str">
        <f t="shared" si="31"/>
        <v/>
      </c>
      <c r="P117" s="25"/>
      <c r="Q117" s="26"/>
      <c r="S117" s="27" t="str">
        <f t="shared" si="32"/>
        <v/>
      </c>
      <c r="T117" s="28" t="str">
        <f t="shared" si="33"/>
        <v/>
      </c>
      <c r="U117" s="25"/>
      <c r="V117" s="26"/>
    </row>
    <row r="118" spans="2:22" ht="15.75" customHeight="1" x14ac:dyDescent="0.25">
      <c r="B118" s="24"/>
      <c r="C118" s="25"/>
      <c r="D118" s="25"/>
      <c r="E118" s="26"/>
      <c r="G118" s="24"/>
      <c r="H118" s="25"/>
      <c r="I118" s="25"/>
      <c r="J118" s="26"/>
      <c r="N118" s="27" t="str">
        <f t="shared" si="30"/>
        <v/>
      </c>
      <c r="O118" s="28" t="str">
        <f t="shared" si="31"/>
        <v/>
      </c>
      <c r="P118" s="25"/>
      <c r="Q118" s="26"/>
      <c r="S118" s="27" t="str">
        <f t="shared" si="32"/>
        <v/>
      </c>
      <c r="T118" s="28" t="str">
        <f t="shared" si="33"/>
        <v/>
      </c>
      <c r="U118" s="25"/>
      <c r="V118" s="26"/>
    </row>
    <row r="119" spans="2:22" ht="15.75" customHeight="1" x14ac:dyDescent="0.25">
      <c r="B119" s="24"/>
      <c r="C119" s="25"/>
      <c r="D119" s="25"/>
      <c r="E119" s="26"/>
      <c r="G119" s="24"/>
      <c r="H119" s="25"/>
      <c r="I119" s="25"/>
      <c r="J119" s="26"/>
      <c r="N119" s="27" t="str">
        <f t="shared" si="30"/>
        <v/>
      </c>
      <c r="O119" s="28" t="str">
        <f t="shared" si="31"/>
        <v/>
      </c>
      <c r="P119" s="25"/>
      <c r="Q119" s="26"/>
      <c r="S119" s="27" t="str">
        <f t="shared" si="32"/>
        <v/>
      </c>
      <c r="T119" s="28" t="str">
        <f t="shared" si="33"/>
        <v/>
      </c>
      <c r="U119" s="25"/>
      <c r="V119" s="26"/>
    </row>
    <row r="120" spans="2:22" ht="15.75" customHeight="1" x14ac:dyDescent="0.25">
      <c r="B120" s="24"/>
      <c r="C120" s="25"/>
      <c r="D120" s="25"/>
      <c r="E120" s="26"/>
      <c r="G120" s="24"/>
      <c r="H120" s="25"/>
      <c r="I120" s="25"/>
      <c r="J120" s="26"/>
      <c r="N120" s="27" t="str">
        <f t="shared" si="30"/>
        <v/>
      </c>
      <c r="O120" s="28" t="str">
        <f t="shared" si="31"/>
        <v/>
      </c>
      <c r="P120" s="25"/>
      <c r="Q120" s="26"/>
      <c r="S120" s="27" t="str">
        <f t="shared" si="32"/>
        <v/>
      </c>
      <c r="T120" s="28" t="str">
        <f t="shared" si="33"/>
        <v/>
      </c>
      <c r="U120" s="25"/>
      <c r="V120" s="26"/>
    </row>
    <row r="121" spans="2:22" ht="15.75" customHeight="1" x14ac:dyDescent="0.25">
      <c r="B121" s="24"/>
      <c r="C121" s="25"/>
      <c r="D121" s="25"/>
      <c r="E121" s="26"/>
      <c r="G121" s="24"/>
      <c r="H121" s="25"/>
      <c r="I121" s="25"/>
      <c r="J121" s="26"/>
      <c r="N121" s="27" t="str">
        <f t="shared" si="30"/>
        <v/>
      </c>
      <c r="O121" s="28" t="str">
        <f t="shared" si="31"/>
        <v/>
      </c>
      <c r="P121" s="25"/>
      <c r="Q121" s="26"/>
      <c r="S121" s="27" t="str">
        <f t="shared" si="32"/>
        <v/>
      </c>
      <c r="T121" s="28" t="str">
        <f t="shared" si="33"/>
        <v/>
      </c>
      <c r="U121" s="25"/>
      <c r="V121" s="26"/>
    </row>
    <row r="122" spans="2:22" ht="15.75" customHeight="1" x14ac:dyDescent="0.25">
      <c r="B122" s="24"/>
      <c r="C122" s="25"/>
      <c r="D122" s="25"/>
      <c r="E122" s="26"/>
      <c r="G122" s="24"/>
      <c r="H122" s="25"/>
      <c r="I122" s="25"/>
      <c r="J122" s="26"/>
      <c r="N122" s="27" t="str">
        <f t="shared" si="30"/>
        <v/>
      </c>
      <c r="O122" s="28" t="str">
        <f t="shared" si="31"/>
        <v/>
      </c>
      <c r="P122" s="25"/>
      <c r="Q122" s="26"/>
      <c r="S122" s="27" t="str">
        <f t="shared" si="32"/>
        <v/>
      </c>
      <c r="T122" s="28" t="str">
        <f t="shared" si="33"/>
        <v/>
      </c>
      <c r="U122" s="25"/>
      <c r="V122" s="26"/>
    </row>
    <row r="123" spans="2:22" ht="15.75" customHeight="1" x14ac:dyDescent="0.25">
      <c r="B123" s="24"/>
      <c r="C123" s="25"/>
      <c r="D123" s="25"/>
      <c r="E123" s="26"/>
      <c r="G123" s="24"/>
      <c r="H123" s="25"/>
      <c r="I123" s="25"/>
      <c r="J123" s="26"/>
      <c r="N123" s="27" t="str">
        <f t="shared" si="30"/>
        <v/>
      </c>
      <c r="O123" s="28" t="str">
        <f t="shared" si="31"/>
        <v/>
      </c>
      <c r="P123" s="25"/>
      <c r="Q123" s="26"/>
      <c r="S123" s="27" t="str">
        <f t="shared" si="32"/>
        <v/>
      </c>
      <c r="T123" s="28" t="str">
        <f t="shared" si="33"/>
        <v/>
      </c>
      <c r="U123" s="25"/>
      <c r="V123" s="26"/>
    </row>
    <row r="124" spans="2:22" ht="15.75" customHeight="1" x14ac:dyDescent="0.25">
      <c r="B124" s="24"/>
      <c r="C124" s="25"/>
      <c r="D124" s="25"/>
      <c r="E124" s="26"/>
      <c r="G124" s="24"/>
      <c r="H124" s="25"/>
      <c r="I124" s="25"/>
      <c r="J124" s="26"/>
      <c r="N124" s="27" t="str">
        <f t="shared" si="30"/>
        <v/>
      </c>
      <c r="O124" s="28" t="str">
        <f t="shared" si="31"/>
        <v/>
      </c>
      <c r="P124" s="25"/>
      <c r="Q124" s="26"/>
      <c r="S124" s="27" t="str">
        <f t="shared" si="32"/>
        <v/>
      </c>
      <c r="T124" s="28" t="str">
        <f t="shared" si="33"/>
        <v/>
      </c>
      <c r="U124" s="25"/>
      <c r="V124" s="26"/>
    </row>
    <row r="125" spans="2:22" ht="15.75" customHeight="1" x14ac:dyDescent="0.25">
      <c r="B125" s="29"/>
      <c r="C125" s="30"/>
      <c r="D125" s="30"/>
      <c r="E125" s="31"/>
      <c r="G125" s="29"/>
      <c r="H125" s="30"/>
      <c r="I125" s="30"/>
      <c r="J125" s="31"/>
      <c r="N125" s="32" t="str">
        <f t="shared" si="30"/>
        <v/>
      </c>
      <c r="O125" s="33" t="str">
        <f t="shared" si="31"/>
        <v/>
      </c>
      <c r="P125" s="30"/>
      <c r="Q125" s="31"/>
      <c r="S125" s="32" t="str">
        <f t="shared" si="32"/>
        <v/>
      </c>
      <c r="T125" s="33" t="str">
        <f t="shared" si="33"/>
        <v/>
      </c>
      <c r="U125" s="30"/>
      <c r="V125" s="31"/>
    </row>
    <row r="126" spans="2:22" ht="15.75" customHeight="1" thickBot="1" x14ac:dyDescent="0.3"/>
    <row r="127" spans="2:22" ht="15.75" customHeight="1" x14ac:dyDescent="0.25">
      <c r="B127" s="119" t="str" cm="1">
        <f t="array" ref="B127">"GIRONE DI ANDATA - GIORNATA "&amp;Check[]-Check[]+18</f>
        <v>GIRONE DI ANDATA - GIORNATA 18</v>
      </c>
      <c r="C127" s="120"/>
      <c r="D127" s="120"/>
      <c r="E127" s="121"/>
      <c r="G127" s="119" t="str" cm="1">
        <f t="array" ref="G127">"GIRONE DI ANDATA - GIORNATA "&amp;Check[]-Check[]+19</f>
        <v>GIRONE DI ANDATA - GIORNATA 19</v>
      </c>
      <c r="H127" s="120"/>
      <c r="I127" s="120"/>
      <c r="J127" s="121"/>
      <c r="N127" s="119" t="str" cm="1">
        <f t="array" ref="N127">"GIRONE DI RITORNO - GIORNATA "&amp;Check[]+17</f>
        <v>GIRONE DI RITORNO - GIORNATA 21</v>
      </c>
      <c r="O127" s="120"/>
      <c r="P127" s="120"/>
      <c r="Q127" s="121"/>
      <c r="S127" s="119" t="str" cm="1">
        <f t="array" ref="S127">"GIRONE DI RITORNO - GIORNATA "&amp;Check[]+18</f>
        <v>GIRONE DI RITORNO - GIORNATA 22</v>
      </c>
      <c r="T127" s="120"/>
      <c r="U127" s="120"/>
      <c r="V127" s="121"/>
    </row>
    <row r="128" spans="2:22" ht="15.75" hidden="1" customHeight="1" x14ac:dyDescent="0.25">
      <c r="B128" s="21" t="s">
        <v>10</v>
      </c>
      <c r="C128" s="22" t="s">
        <v>11</v>
      </c>
      <c r="D128" s="22" t="s">
        <v>12</v>
      </c>
      <c r="E128" s="23" t="s">
        <v>13</v>
      </c>
      <c r="G128" s="21" t="s">
        <v>10</v>
      </c>
      <c r="H128" s="22" t="s">
        <v>11</v>
      </c>
      <c r="I128" s="22" t="s">
        <v>12</v>
      </c>
      <c r="J128" s="23" t="s">
        <v>13</v>
      </c>
      <c r="N128" s="21" t="s">
        <v>10</v>
      </c>
      <c r="O128" s="22" t="s">
        <v>11</v>
      </c>
      <c r="P128" s="22" t="s">
        <v>12</v>
      </c>
      <c r="Q128" s="23" t="s">
        <v>13</v>
      </c>
      <c r="S128" s="21" t="s">
        <v>10</v>
      </c>
      <c r="T128" s="22" t="s">
        <v>11</v>
      </c>
      <c r="U128" s="22" t="s">
        <v>12</v>
      </c>
      <c r="V128" s="23" t="s">
        <v>13</v>
      </c>
    </row>
    <row r="129" spans="2:22" ht="15.75" customHeight="1" x14ac:dyDescent="0.25">
      <c r="B129" s="24"/>
      <c r="C129" s="25"/>
      <c r="D129" s="25"/>
      <c r="E129" s="26"/>
      <c r="G129" s="24"/>
      <c r="H129" s="25"/>
      <c r="I129" s="25"/>
      <c r="J129" s="26"/>
      <c r="N129" s="27" t="str">
        <f t="shared" ref="N129:N138" si="34">IF(C129="","",C129)</f>
        <v/>
      </c>
      <c r="O129" s="28" t="str">
        <f t="shared" ref="O129:O138" si="35">IF(B129="","",B129)</f>
        <v/>
      </c>
      <c r="P129" s="25"/>
      <c r="Q129" s="26"/>
      <c r="S129" s="27" t="str">
        <f t="shared" ref="S129:S138" si="36">IF(H129="","",H129)</f>
        <v/>
      </c>
      <c r="T129" s="28" t="str">
        <f t="shared" ref="T129:T138" si="37">IF(G129="","",G129)</f>
        <v/>
      </c>
      <c r="U129" s="25"/>
      <c r="V129" s="26"/>
    </row>
    <row r="130" spans="2:22" ht="15.75" customHeight="1" x14ac:dyDescent="0.25">
      <c r="B130" s="24"/>
      <c r="C130" s="25"/>
      <c r="D130" s="25"/>
      <c r="E130" s="26"/>
      <c r="G130" s="24"/>
      <c r="H130" s="25"/>
      <c r="I130" s="25"/>
      <c r="J130" s="26"/>
      <c r="N130" s="27" t="str">
        <f t="shared" si="34"/>
        <v/>
      </c>
      <c r="O130" s="28" t="str">
        <f t="shared" si="35"/>
        <v/>
      </c>
      <c r="P130" s="25"/>
      <c r="Q130" s="26"/>
      <c r="S130" s="27" t="str">
        <f t="shared" si="36"/>
        <v/>
      </c>
      <c r="T130" s="28" t="str">
        <f t="shared" si="37"/>
        <v/>
      </c>
      <c r="U130" s="25"/>
      <c r="V130" s="26"/>
    </row>
    <row r="131" spans="2:22" ht="15.75" customHeight="1" x14ac:dyDescent="0.25">
      <c r="B131" s="24"/>
      <c r="C131" s="25"/>
      <c r="D131" s="25"/>
      <c r="E131" s="26"/>
      <c r="G131" s="24"/>
      <c r="H131" s="25"/>
      <c r="I131" s="25"/>
      <c r="J131" s="26"/>
      <c r="N131" s="27" t="str">
        <f t="shared" si="34"/>
        <v/>
      </c>
      <c r="O131" s="28" t="str">
        <f t="shared" si="35"/>
        <v/>
      </c>
      <c r="P131" s="25"/>
      <c r="Q131" s="26"/>
      <c r="S131" s="27" t="str">
        <f t="shared" si="36"/>
        <v/>
      </c>
      <c r="T131" s="28" t="str">
        <f t="shared" si="37"/>
        <v/>
      </c>
      <c r="U131" s="25"/>
      <c r="V131" s="26"/>
    </row>
    <row r="132" spans="2:22" ht="15.75" customHeight="1" x14ac:dyDescent="0.25">
      <c r="B132" s="24"/>
      <c r="C132" s="25"/>
      <c r="D132" s="25"/>
      <c r="E132" s="26"/>
      <c r="G132" s="24"/>
      <c r="H132" s="25"/>
      <c r="I132" s="25"/>
      <c r="J132" s="26"/>
      <c r="N132" s="27" t="str">
        <f t="shared" si="34"/>
        <v/>
      </c>
      <c r="O132" s="28" t="str">
        <f t="shared" si="35"/>
        <v/>
      </c>
      <c r="P132" s="25"/>
      <c r="Q132" s="26"/>
      <c r="S132" s="27" t="str">
        <f t="shared" si="36"/>
        <v/>
      </c>
      <c r="T132" s="28" t="str">
        <f t="shared" si="37"/>
        <v/>
      </c>
      <c r="U132" s="25"/>
      <c r="V132" s="26"/>
    </row>
    <row r="133" spans="2:22" ht="15.75" customHeight="1" x14ac:dyDescent="0.25">
      <c r="B133" s="24"/>
      <c r="C133" s="25"/>
      <c r="D133" s="25"/>
      <c r="E133" s="26"/>
      <c r="G133" s="24"/>
      <c r="H133" s="25"/>
      <c r="I133" s="25"/>
      <c r="J133" s="26"/>
      <c r="N133" s="27" t="str">
        <f t="shared" si="34"/>
        <v/>
      </c>
      <c r="O133" s="28" t="str">
        <f t="shared" si="35"/>
        <v/>
      </c>
      <c r="P133" s="25"/>
      <c r="Q133" s="26"/>
      <c r="S133" s="27" t="str">
        <f t="shared" si="36"/>
        <v/>
      </c>
      <c r="T133" s="28" t="str">
        <f t="shared" si="37"/>
        <v/>
      </c>
      <c r="U133" s="25"/>
      <c r="V133" s="26"/>
    </row>
    <row r="134" spans="2:22" ht="15.75" customHeight="1" x14ac:dyDescent="0.25">
      <c r="B134" s="24"/>
      <c r="C134" s="25"/>
      <c r="D134" s="25"/>
      <c r="E134" s="26"/>
      <c r="G134" s="24"/>
      <c r="H134" s="25"/>
      <c r="I134" s="25"/>
      <c r="J134" s="26"/>
      <c r="N134" s="27" t="str">
        <f t="shared" si="34"/>
        <v/>
      </c>
      <c r="O134" s="28" t="str">
        <f t="shared" si="35"/>
        <v/>
      </c>
      <c r="P134" s="25"/>
      <c r="Q134" s="26"/>
      <c r="S134" s="27" t="str">
        <f t="shared" si="36"/>
        <v/>
      </c>
      <c r="T134" s="28" t="str">
        <f t="shared" si="37"/>
        <v/>
      </c>
      <c r="U134" s="25"/>
      <c r="V134" s="26"/>
    </row>
    <row r="135" spans="2:22" ht="15.75" customHeight="1" x14ac:dyDescent="0.25">
      <c r="B135" s="24"/>
      <c r="C135" s="25"/>
      <c r="D135" s="25"/>
      <c r="E135" s="26"/>
      <c r="G135" s="24"/>
      <c r="H135" s="25"/>
      <c r="I135" s="25"/>
      <c r="J135" s="26"/>
      <c r="N135" s="27" t="str">
        <f t="shared" si="34"/>
        <v/>
      </c>
      <c r="O135" s="28" t="str">
        <f t="shared" si="35"/>
        <v/>
      </c>
      <c r="P135" s="25"/>
      <c r="Q135" s="26"/>
      <c r="S135" s="27" t="str">
        <f t="shared" si="36"/>
        <v/>
      </c>
      <c r="T135" s="28" t="str">
        <f t="shared" si="37"/>
        <v/>
      </c>
      <c r="U135" s="25"/>
      <c r="V135" s="26"/>
    </row>
    <row r="136" spans="2:22" ht="15.75" customHeight="1" x14ac:dyDescent="0.25">
      <c r="B136" s="24"/>
      <c r="C136" s="25"/>
      <c r="D136" s="25"/>
      <c r="E136" s="26"/>
      <c r="G136" s="24"/>
      <c r="H136" s="25"/>
      <c r="I136" s="25"/>
      <c r="J136" s="26"/>
      <c r="N136" s="27" t="str">
        <f t="shared" si="34"/>
        <v/>
      </c>
      <c r="O136" s="28" t="str">
        <f t="shared" si="35"/>
        <v/>
      </c>
      <c r="P136" s="25"/>
      <c r="Q136" s="26"/>
      <c r="S136" s="27" t="str">
        <f t="shared" si="36"/>
        <v/>
      </c>
      <c r="T136" s="28" t="str">
        <f t="shared" si="37"/>
        <v/>
      </c>
      <c r="U136" s="25"/>
      <c r="V136" s="26"/>
    </row>
    <row r="137" spans="2:22" ht="15.75" customHeight="1" x14ac:dyDescent="0.25">
      <c r="B137" s="24"/>
      <c r="C137" s="25"/>
      <c r="D137" s="25"/>
      <c r="E137" s="26"/>
      <c r="G137" s="24"/>
      <c r="H137" s="25"/>
      <c r="I137" s="25"/>
      <c r="J137" s="26"/>
      <c r="N137" s="27" t="str">
        <f t="shared" si="34"/>
        <v/>
      </c>
      <c r="O137" s="28" t="str">
        <f t="shared" si="35"/>
        <v/>
      </c>
      <c r="P137" s="25"/>
      <c r="Q137" s="26"/>
      <c r="S137" s="27" t="str">
        <f t="shared" si="36"/>
        <v/>
      </c>
      <c r="T137" s="28" t="str">
        <f t="shared" si="37"/>
        <v/>
      </c>
      <c r="U137" s="25"/>
      <c r="V137" s="26"/>
    </row>
    <row r="138" spans="2:22" ht="15.75" customHeight="1" x14ac:dyDescent="0.25">
      <c r="B138" s="29"/>
      <c r="C138" s="30"/>
      <c r="D138" s="30"/>
      <c r="E138" s="31"/>
      <c r="G138" s="29"/>
      <c r="H138" s="30"/>
      <c r="I138" s="30"/>
      <c r="J138" s="31"/>
      <c r="N138" s="32" t="str">
        <f t="shared" si="34"/>
        <v/>
      </c>
      <c r="O138" s="33" t="str">
        <f t="shared" si="35"/>
        <v/>
      </c>
      <c r="P138" s="30"/>
      <c r="Q138" s="31"/>
      <c r="S138" s="32" t="str">
        <f t="shared" si="36"/>
        <v/>
      </c>
      <c r="T138" s="33" t="str">
        <f t="shared" si="37"/>
        <v/>
      </c>
      <c r="U138" s="30"/>
      <c r="V138" s="31"/>
    </row>
  </sheetData>
  <sheetProtection sheet="1" objects="1" scenarios="1"/>
  <mergeCells count="40">
    <mergeCell ref="S127:V127"/>
    <mergeCell ref="S101:V101"/>
    <mergeCell ref="N114:Q114"/>
    <mergeCell ref="S114:V114"/>
    <mergeCell ref="N127:Q127"/>
    <mergeCell ref="N101:Q101"/>
    <mergeCell ref="N75:Q75"/>
    <mergeCell ref="S75:V75"/>
    <mergeCell ref="N88:Q88"/>
    <mergeCell ref="S88:V88"/>
    <mergeCell ref="S62:V62"/>
    <mergeCell ref="S36:V36"/>
    <mergeCell ref="N49:Q49"/>
    <mergeCell ref="S49:V49"/>
    <mergeCell ref="N62:Q62"/>
    <mergeCell ref="S23:V23"/>
    <mergeCell ref="N36:Q36"/>
    <mergeCell ref="N10:Q10"/>
    <mergeCell ref="N23:Q23"/>
    <mergeCell ref="G127:J127"/>
    <mergeCell ref="B2:J5"/>
    <mergeCell ref="N2:V5"/>
    <mergeCell ref="G101:J101"/>
    <mergeCell ref="B114:E114"/>
    <mergeCell ref="G114:J114"/>
    <mergeCell ref="B127:E127"/>
    <mergeCell ref="B101:E101"/>
    <mergeCell ref="B75:E75"/>
    <mergeCell ref="G75:J75"/>
    <mergeCell ref="B88:E88"/>
    <mergeCell ref="G88:J88"/>
    <mergeCell ref="B49:E49"/>
    <mergeCell ref="G49:J49"/>
    <mergeCell ref="B62:E62"/>
    <mergeCell ref="G62:J62"/>
    <mergeCell ref="G36:J36"/>
    <mergeCell ref="G10:J10"/>
    <mergeCell ref="B36:E36"/>
    <mergeCell ref="B23:E23"/>
    <mergeCell ref="G23:J23"/>
  </mergeCells>
  <phoneticPr fontId="2" type="noConversion"/>
  <pageMargins left="0.7" right="0.7" top="0.75" bottom="0.75" header="0.3" footer="0.3"/>
  <tableParts count="38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2" id="{36449225-586A-4F6A-A638-5BC04A2F502D}">
            <xm:f>Squadre!$H$2=18</xm:f>
            <x14:dxf>
              <numFmt numFmtId="165" formatCode=";;;"/>
              <fill>
                <patternFill patternType="lightUp"/>
              </fill>
            </x14:dxf>
          </x14:cfRule>
          <xm:sqref>G21:J21 N21:Q21 B34:E34 G34:J34 N34:Q34 S34:V34 B47:E47 G47:J47 N47:Q47 S47:V47 B60:E60 G60:J60 N60:Q60 S60:V60 B73:E73 G73:J73 N73:Q73 S73:V73 B86:E86 G86:J86 N86:Q86 S86:V86 B99:E99 G99:J99 N99:Q99 S99:V99 B112:E112 G112:J112 N112:Q112 S112:V112 B125:E125 G125:J125 N125:Q125 S125:V125 B127:E138 G127:J138 N127:Q138 S127:V138</xm:sqref>
        </x14:conditionalFormatting>
        <x14:conditionalFormatting xmlns:xm="http://schemas.microsoft.com/office/excel/2006/main">
          <x14:cfRule type="expression" priority="8" id="{CD4A0C36-7981-426F-B1EF-6F792C2CE51B}">
            <xm:f>Squadre!$H$2=16</xm:f>
            <x14:dxf>
              <numFmt numFmtId="165" formatCode=";;;"/>
              <fill>
                <patternFill patternType="lightUp"/>
              </fill>
            </x14:dxf>
          </x14:cfRule>
          <xm:sqref>B127:E138 G127:J138 N127:Q138 S127:V138 B114:E125 G114:J125 N114:Q125 S114:V125 B111:E112 G111:J112 N111:Q112 S111:V112 B98:E99 G98:J99 N98:Q99 S98:V99 B85:E86 G85:J86 N85:Q86 S85:V86 B72:E73 G72:J73 N72:Q73 S72:V73 B59:E60 G59:J60 N59:Q60 S59:V60 B46:E47 G46:J47 N46:Q47 S46:V47 B33:E34 G33:J34 N33:Q34 S33:V34 G20:J21 N20:Q21</xm:sqref>
        </x14:conditionalFormatting>
        <x14:conditionalFormatting xmlns:xm="http://schemas.microsoft.com/office/excel/2006/main">
          <x14:cfRule type="expression" priority="7" id="{31AAE6F4-5737-4623-9E98-A9BB55814728}">
            <xm:f>Squadre!$H$2=14</xm:f>
            <x14:dxf>
              <numFmt numFmtId="165" formatCode=";;;"/>
              <fill>
                <patternFill patternType="lightUp"/>
              </fill>
            </x14:dxf>
          </x14:cfRule>
          <xm:sqref>B127:E138 G127:J138 N127:Q138 S127:V138 B114:E125 G114:J125 N114:Q125 S114:V125 G19:J21 N19:Q21 B32:E34 G32:J34 N32:Q34 S32:V34 B45:E47 G45:J47 N45:Q47 S45:V47 B58:E60 G58:J60 N58:Q60 S58:V60 B71:E73 G71:J73 N71:Q73 S71:V73 B84:E86 G84:J86 N84:Q86 S84:V86 B97:E99 G97:J99 N97:Q99 S97:V99 B101:E112 G101:J112 N101:Q112 S101:V112</xm:sqref>
        </x14:conditionalFormatting>
        <x14:conditionalFormatting xmlns:xm="http://schemas.microsoft.com/office/excel/2006/main">
          <x14:cfRule type="expression" priority="5" id="{F9658946-DA6B-44B9-833D-5DA4779CA33F}">
            <xm:f>Squadre!$H$2=12</xm:f>
            <x14:dxf>
              <numFmt numFmtId="165" formatCode=";;;"/>
              <fill>
                <patternFill patternType="lightUp"/>
              </fill>
            </x14:dxf>
          </x14:cfRule>
          <xm:sqref>B127:E138 G127:J138 N127:Q138 S127:V138 B114:E125 G114:J125 N114:Q125 S114:V125 B101:E112 G101:J112 N101:Q112 S101:V112 B88:E99 G88:J99 N88:Q99 S88:V99 B83:E86 G83:J86 N83:Q86 S83:V86 B70:E73 G70:J73 N70:Q73 S70:V73 B57:E60 G57:J60 N57:Q60 S57:V60 B44:E47 G44:J47 N44:Q47 S44:V47 B31:E34 G31:J34 N31:Q34 S31:V34 G18:J21 N18:Q21</xm:sqref>
        </x14:conditionalFormatting>
        <x14:conditionalFormatting xmlns:xm="http://schemas.microsoft.com/office/excel/2006/main">
          <x14:cfRule type="expression" priority="4" id="{B8598F58-05C9-4ACC-A10A-7B02B6C82182}">
            <xm:f>Squadre!$H$2=10</xm:f>
            <x14:dxf>
              <numFmt numFmtId="165" formatCode=";;;"/>
              <fill>
                <patternFill patternType="lightUp"/>
              </fill>
            </x14:dxf>
          </x14:cfRule>
          <xm:sqref>B127:E138 G127:J138 N127:Q138 S127:V138 B114:E125 G114:J125 N114:Q125 S114:V125 B101:E112 G101:J112 N101:Q112 S101:V112 B88:E99 G88:J99 N88:Q99 S88:V99 G17:J21 N17:Q21 B30:E34 G30:J34 N30:Q34 S30:V34 B43:E47 G43:J47 N43:Q47 S43:V47 B56:E60 G56:J60 N56:Q60 S56:V60 B69:E73 G69:J73 N69:Q73 S69:V73 B75:E86 G75:J86 N75:Q86 S75:V86</xm:sqref>
        </x14:conditionalFormatting>
        <x14:conditionalFormatting xmlns:xm="http://schemas.microsoft.com/office/excel/2006/main">
          <x14:cfRule type="expression" priority="3" id="{141678B3-1955-4222-8856-21FA0F895F46}">
            <xm:f>Squadre!$H$2=8</xm:f>
            <x14:dxf>
              <numFmt numFmtId="165" formatCode=";;;"/>
              <fill>
                <patternFill patternType="lightUp"/>
              </fill>
            </x14:dxf>
          </x14:cfRule>
          <xm:sqref>B127:E138 G127:J138 N127:Q138 S127:V138 B114:E125 G114:J125 N114:Q125 S114:V125 B101:E112 G101:J112 N101:Q112 S101:V112 B88:E99 G88:J99 N88:Q99 S88:V99 B75:E86 G75:J86 N75:Q86 S75:V86 B62:E73 G62:J73 N62:Q73 S62:V73 B55:E60 G55:J60 N55:Q60 S55:V60 B42:E47 G42:J47 N42:Q47 S42:V47 B29:E34 G29:J34 N29:Q34 S29:V34 G16:J21 N16:Q21</xm:sqref>
        </x14:conditionalFormatting>
        <x14:conditionalFormatting xmlns:xm="http://schemas.microsoft.com/office/excel/2006/main">
          <x14:cfRule type="expression" priority="2" id="{9BC19785-A728-467D-8275-0F2A2FD30F93}">
            <xm:f>Squadre!$H$2=6</xm:f>
            <x14:dxf>
              <numFmt numFmtId="165" formatCode=";;;"/>
              <fill>
                <patternFill patternType="lightUp"/>
              </fill>
            </x14:dxf>
          </x14:cfRule>
          <xm:sqref>B127:E138 G127:J138 N127:Q138 S127:V138 B114:E125 G114:J125 N114:Q125 S114:V125 B101:E112 G101:J112 N101:Q112 S101:V112 B88:E99 G88:J99 N88:Q99 S88:V99 B75:E86 G75:J86 N75:Q86 S75:V86 B62:E73 G62:J73 N62:Q73 S62:V73 G15:J21 N15:Q21 B28:E34 G28:J34 N28:Q34 S28:V34 B41:E47 G41:J47 N41:Q47 S41:V47 B49:E60 G49:J60 N49:Q60 S49:V60</xm:sqref>
        </x14:conditionalFormatting>
        <x14:conditionalFormatting xmlns:xm="http://schemas.microsoft.com/office/excel/2006/main">
          <x14:cfRule type="expression" priority="1" id="{94AFBB59-F6AF-4298-993E-7CD71CAC56BE}">
            <xm:f>Squadre!$H$2=4</xm:f>
            <x14:dxf>
              <numFmt numFmtId="165" formatCode=";;;"/>
              <fill>
                <patternFill patternType="lightUp"/>
              </fill>
            </x14:dxf>
          </x14:cfRule>
          <xm:sqref>B127:E138 G127:J138 N127:Q138 S127:V138 B114:E125 G114:J125 N114:Q125 S114:V125 B101:E112 G101:J112 N101:Q112 S101:V112 B88:E99 G88:J99 N88:Q99 S88:V99 B75:E86 G75:J86 N75:Q86 S75:V86 B62:E73 G62:J73 N62:Q73 S62:V73 B49:E60 G49:J60 N49:Q60 S49:V60 B36:E47 G36:J47 N36:Q47 S36:V47 B27:E34 G27:J34 N27:Q34 S27:V34 G14:J21 N14:Q21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65C6278-C012-42B3-82CB-F7D10641C78A}">
          <x14:formula1>
            <xm:f>Squadre!$C$2:$C$21</xm:f>
          </x14:formula1>
          <xm:sqref>G12:H21 G129:H138 B129:C138 G116:H125 B116:C125 G103:H112 B103:C112 G90:H99 B90:C99 G77:H86 B77:C86 G64:H73 B64:C73 G51:H60 B51:C60 G38:H47 B38:C47 G25:H34 B25:C34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8EDAC-EC1F-4506-B4CF-2E5E9A2A1D71}">
  <dimension ref="A1:R26"/>
  <sheetViews>
    <sheetView showGridLines="0" zoomScaleNormal="100" zoomScaleSheetLayoutView="100" workbookViewId="0">
      <selection activeCell="B25" sqref="B25"/>
    </sheetView>
  </sheetViews>
  <sheetFormatPr defaultColWidth="0" defaultRowHeight="14.25" customHeight="1" zeroHeight="1" x14ac:dyDescent="0.25"/>
  <cols>
    <col min="1" max="1" width="2.7109375" style="49" customWidth="1"/>
    <col min="2" max="2" width="7.7109375" style="49" customWidth="1"/>
    <col min="3" max="3" width="19.42578125" style="49" customWidth="1"/>
    <col min="4" max="4" width="7.7109375" style="49" customWidth="1"/>
    <col min="5" max="8" width="6" style="49" customWidth="1"/>
    <col min="9" max="9" width="7.7109375" style="49" customWidth="1"/>
    <col min="10" max="11" width="6" style="49" customWidth="1"/>
    <col min="12" max="12" width="7.7109375" style="49" customWidth="1"/>
    <col min="13" max="17" width="6" style="49" customWidth="1"/>
    <col min="18" max="18" width="3.85546875" style="49" customWidth="1"/>
    <col min="19" max="16384" width="9.140625" style="49" hidden="1"/>
  </cols>
  <sheetData>
    <row r="1" spans="1:17" ht="14.25" customHeight="1" x14ac:dyDescent="0.25"/>
    <row r="2" spans="1:17" s="40" customFormat="1" ht="14.25" customHeight="1" x14ac:dyDescent="0.25">
      <c r="B2" s="123" t="s">
        <v>6</v>
      </c>
      <c r="C2" s="123" t="s">
        <v>3</v>
      </c>
      <c r="D2" s="123" t="s">
        <v>4</v>
      </c>
      <c r="E2" s="123" t="s">
        <v>109</v>
      </c>
      <c r="F2" s="123"/>
      <c r="G2" s="123"/>
      <c r="H2" s="123"/>
      <c r="I2" s="123"/>
      <c r="J2" s="123"/>
      <c r="K2" s="123"/>
      <c r="L2" s="123" t="s">
        <v>107</v>
      </c>
      <c r="M2" s="123"/>
      <c r="N2" s="123"/>
      <c r="O2" s="123" t="s">
        <v>108</v>
      </c>
      <c r="P2" s="123"/>
      <c r="Q2" s="123"/>
    </row>
    <row r="3" spans="1:17" s="40" customFormat="1" ht="14.25" customHeight="1" x14ac:dyDescent="0.25">
      <c r="B3" s="123"/>
      <c r="C3" s="123"/>
      <c r="D3" s="123"/>
      <c r="E3" s="41" t="s">
        <v>5</v>
      </c>
      <c r="F3" s="41" t="s">
        <v>0</v>
      </c>
      <c r="G3" s="41" t="s">
        <v>1</v>
      </c>
      <c r="H3" s="41" t="s">
        <v>2</v>
      </c>
      <c r="I3" s="42" t="s">
        <v>104</v>
      </c>
      <c r="J3" s="41" t="s">
        <v>105</v>
      </c>
      <c r="K3" s="43" t="s">
        <v>106</v>
      </c>
      <c r="L3" s="42" t="s">
        <v>0</v>
      </c>
      <c r="M3" s="41" t="s">
        <v>1</v>
      </c>
      <c r="N3" s="43" t="s">
        <v>2</v>
      </c>
      <c r="O3" s="42" t="s">
        <v>0</v>
      </c>
      <c r="P3" s="41" t="s">
        <v>1</v>
      </c>
      <c r="Q3" s="43" t="s">
        <v>2</v>
      </c>
    </row>
    <row r="4" spans="1:17" ht="14.25" customHeight="1" x14ac:dyDescent="0.25">
      <c r="A4" s="44"/>
      <c r="B4" s="92" cm="1">
        <f t="array" ref="B4">IF(Check[]="","",IF(ROW()-3&gt;Check[],"",ROW()-3))</f>
        <v>1</v>
      </c>
      <c r="C4" s="34" t="str" cm="1">
        <f t="array" aca="1" ref="C4" ca="1">IF(B4="","",IFERROR(INDEX(Classifica[ClParziale],MATCH($B4,Classifica[ClassificaFinale],0)),INDEX(Classifica[ClParziale],B4)))</f>
        <v/>
      </c>
      <c r="D4" s="35" t="str">
        <f ca="1">IF(C4="","",INDEX(Classifica[Punti],MATCH($C4,Classifica[Squadra],0)))</f>
        <v/>
      </c>
      <c r="E4" s="46" t="str">
        <f ca="1">IF(C4="","",SUM(F4:H4))</f>
        <v/>
      </c>
      <c r="F4" s="46" t="str">
        <f ca="1">IF(C4="","",L4+O4)</f>
        <v/>
      </c>
      <c r="G4" s="46" t="str">
        <f ca="1">IF(C4="","",M4+P4)</f>
        <v/>
      </c>
      <c r="H4" s="46" t="str">
        <f ca="1">IF(C4="","",N4+Q4)</f>
        <v/>
      </c>
      <c r="I4" s="45" t="str">
        <f ca="1">IF(C4="","",INDEX(Classifica[GolFatti],MATCH(C4,Classifica[ClParziale],0)))</f>
        <v/>
      </c>
      <c r="J4" s="46" t="str">
        <f ca="1">IF(C4="","",INDEX(Classifica[GolSubiti],MATCH(C4,Classifica[ClParziale],0)))</f>
        <v/>
      </c>
      <c r="K4" s="97" t="str">
        <f ca="1">IF(C4="","",I4-J4)</f>
        <v/>
      </c>
      <c r="L4" s="45" t="str">
        <f ca="1">IF(C4="","",COUNTIFS(Risultati[SqrA],C4,Risultati[Punti_SqrA],3))</f>
        <v/>
      </c>
      <c r="M4" s="46" t="str">
        <f ca="1">IF(C4="","",COUNTIFS(Risultati[SqrA],C4,Risultati[Punti_SqrA],1))</f>
        <v/>
      </c>
      <c r="N4" s="48" t="str">
        <f ca="1">IF(C4="","",COUNTIFS(Risultati[SqrA],C4,Risultati[Punti_SqrA],0))</f>
        <v/>
      </c>
      <c r="O4" s="45" t="str">
        <f ca="1">IF(C4="","",COUNTIFS(Risultati[SqrB],C4,Risultati[Punti_SqrB],3))</f>
        <v/>
      </c>
      <c r="P4" s="46" t="str">
        <f ca="1">IF(C4="","",COUNTIFS(Risultati[SqrB],C4,Risultati[Punti_SqrB],1))</f>
        <v/>
      </c>
      <c r="Q4" s="47" t="str">
        <f ca="1">IF(C4="","",COUNTIFS(Risultati[SqrB],C4,Risultati[Punti_SqrB],0))</f>
        <v/>
      </c>
    </row>
    <row r="5" spans="1:17" ht="14.25" customHeight="1" x14ac:dyDescent="0.25">
      <c r="A5" s="44"/>
      <c r="B5" s="92" cm="1">
        <f t="array" ref="B5">IF(Check[]="","",IF(ROW()-3&gt;Check[],"",ROW()-3))</f>
        <v>2</v>
      </c>
      <c r="C5" s="35" t="str" cm="1">
        <f t="array" aca="1" ref="C5" ca="1">IF(B5="","",IFERROR(INDEX(Classifica[ClParziale],MATCH($B5,Classifica[ClassificaFinale],0)),INDEX(Classifica[ClParziale],B5)))</f>
        <v/>
      </c>
      <c r="D5" s="35" t="str">
        <f ca="1">IF(C5="","",INDEX(Classifica[Punti],MATCH($C5,Classifica[Squadra],0)))</f>
        <v/>
      </c>
      <c r="E5" s="46" t="str">
        <f t="shared" ref="E5:E23" ca="1" si="0">IF(C5="","",SUM(F5:H5))</f>
        <v/>
      </c>
      <c r="F5" s="46" t="str">
        <f t="shared" ref="F5:F23" ca="1" si="1">IF(C5="","",L5+O5)</f>
        <v/>
      </c>
      <c r="G5" s="46" t="str">
        <f t="shared" ref="G5:G23" ca="1" si="2">IF(C5="","",M5+P5)</f>
        <v/>
      </c>
      <c r="H5" s="47" t="str">
        <f t="shared" ref="H5:H23" ca="1" si="3">IF(C5="","",N5+Q5)</f>
        <v/>
      </c>
      <c r="I5" s="46" t="str">
        <f ca="1">IF(C5="","",INDEX(Classifica[GolFatti],MATCH(C5,Classifica[ClParziale],0)))</f>
        <v/>
      </c>
      <c r="J5" s="46" t="str">
        <f ca="1">IF(C5="","",INDEX(Classifica[GolSubiti],MATCH(C5,Classifica[ClParziale],0)))</f>
        <v/>
      </c>
      <c r="K5" s="97" t="str">
        <f t="shared" ref="K5:K23" ca="1" si="4">IF(C5="","",I5-J5)</f>
        <v/>
      </c>
      <c r="L5" s="45" t="str">
        <f ca="1">IF(C5="","",COUNTIFS(Risultati[SqrA],C5,Risultati[Punti_SqrA],3))</f>
        <v/>
      </c>
      <c r="M5" s="46" t="str">
        <f ca="1">IF(C5="","",COUNTIFS(Risultati[SqrA],C5,Risultati[Punti_SqrA],1))</f>
        <v/>
      </c>
      <c r="N5" s="47" t="str">
        <f ca="1">IF(C5="","",COUNTIFS(Risultati[SqrA],C5,Risultati[Punti_SqrA],0))</f>
        <v/>
      </c>
      <c r="O5" s="45" t="str">
        <f ca="1">IF(C5="","",COUNTIFS(Risultati[SqrB],C5,Risultati[Punti_SqrB],3))</f>
        <v/>
      </c>
      <c r="P5" s="46" t="str">
        <f ca="1">IF(C5="","",COUNTIFS(Risultati[SqrB],C5,Risultati[Punti_SqrB],1))</f>
        <v/>
      </c>
      <c r="Q5" s="47" t="str">
        <f ca="1">IF(C5="","",COUNTIFS(Risultati[SqrB],C5,Risultati[Punti_SqrB],0))</f>
        <v/>
      </c>
    </row>
    <row r="6" spans="1:17" ht="14.25" customHeight="1" x14ac:dyDescent="0.25">
      <c r="A6" s="44"/>
      <c r="B6" s="92" cm="1">
        <f t="array" ref="B6">IF(Check[]="","",IF(ROW()-3&gt;Check[],"",ROW()-3))</f>
        <v>3</v>
      </c>
      <c r="C6" s="35" t="str" cm="1">
        <f t="array" aca="1" ref="C6" ca="1">IF(B6="","",IFERROR(INDEX(Classifica[ClParziale],MATCH($B6,Classifica[ClassificaFinale],0)),INDEX(Classifica[ClParziale],B6)))</f>
        <v/>
      </c>
      <c r="D6" s="35" t="str">
        <f ca="1">IF(C6="","",INDEX(Classifica[Punti],MATCH($C6,Classifica[Squadra],0)))</f>
        <v/>
      </c>
      <c r="E6" s="46" t="str">
        <f t="shared" ca="1" si="0"/>
        <v/>
      </c>
      <c r="F6" s="46" t="str">
        <f t="shared" ca="1" si="1"/>
        <v/>
      </c>
      <c r="G6" s="46" t="str">
        <f t="shared" ca="1" si="2"/>
        <v/>
      </c>
      <c r="H6" s="47" t="str">
        <f t="shared" ca="1" si="3"/>
        <v/>
      </c>
      <c r="I6" s="46" t="str">
        <f ca="1">IF(C6="","",INDEX(Classifica[GolFatti],MATCH(C6,Classifica[ClParziale],0)))</f>
        <v/>
      </c>
      <c r="J6" s="46" t="str">
        <f ca="1">IF(C6="","",INDEX(Classifica[GolSubiti],MATCH(C6,Classifica[ClParziale],0)))</f>
        <v/>
      </c>
      <c r="K6" s="97" t="str">
        <f t="shared" ca="1" si="4"/>
        <v/>
      </c>
      <c r="L6" s="45" t="str">
        <f ca="1">IF(C6="","",COUNTIFS(Risultati[SqrA],C6,Risultati[Punti_SqrA],3))</f>
        <v/>
      </c>
      <c r="M6" s="46" t="str">
        <f ca="1">IF(C6="","",COUNTIFS(Risultati[SqrA],C6,Risultati[Punti_SqrA],1))</f>
        <v/>
      </c>
      <c r="N6" s="47" t="str">
        <f ca="1">IF(C6="","",COUNTIFS(Risultati[SqrA],C6,Risultati[Punti_SqrA],0))</f>
        <v/>
      </c>
      <c r="O6" s="46" t="str">
        <f ca="1">IF(C6="","",COUNTIFS(Risultati[SqrB],C6,Risultati[Punti_SqrB],3))</f>
        <v/>
      </c>
      <c r="P6" s="46" t="str">
        <f ca="1">IF(C6="","",COUNTIFS(Risultati[SqrB],C6,Risultati[Punti_SqrB],1))</f>
        <v/>
      </c>
      <c r="Q6" s="47" t="str">
        <f ca="1">IF(C6="","",COUNTIFS(Risultati[SqrB],C6,Risultati[Punti_SqrB],0))</f>
        <v/>
      </c>
    </row>
    <row r="7" spans="1:17" ht="14.25" customHeight="1" x14ac:dyDescent="0.25">
      <c r="A7" s="44"/>
      <c r="B7" s="92" cm="1">
        <f t="array" ref="B7">IF(Check[]="","",IF(ROW()-3&gt;Check[],"",ROW()-3))</f>
        <v>4</v>
      </c>
      <c r="C7" s="35" t="str" cm="1">
        <f t="array" aca="1" ref="C7" ca="1">IF(B7="","",IFERROR(INDEX(Classifica[ClParziale],MATCH($B7,Classifica[ClassificaFinale],0)),INDEX(Classifica[ClParziale],B7)))</f>
        <v/>
      </c>
      <c r="D7" s="35" t="str">
        <f ca="1">IF(C7="","",INDEX(Classifica[Punti],MATCH($C7,Classifica[Squadra],0)))</f>
        <v/>
      </c>
      <c r="E7" s="46" t="str">
        <f t="shared" ca="1" si="0"/>
        <v/>
      </c>
      <c r="F7" s="46" t="str">
        <f t="shared" ca="1" si="1"/>
        <v/>
      </c>
      <c r="G7" s="46" t="str">
        <f t="shared" ca="1" si="2"/>
        <v/>
      </c>
      <c r="H7" s="47" t="str">
        <f t="shared" ca="1" si="3"/>
        <v/>
      </c>
      <c r="I7" s="50" t="str">
        <f ca="1">IF(C7="","",INDEX(Classifica[GolFatti],MATCH(C7,Classifica[ClParziale],0)))</f>
        <v/>
      </c>
      <c r="J7" s="50" t="str">
        <f ca="1">IF(C7="","",INDEX(Classifica[GolSubiti],MATCH(C7,Classifica[ClParziale],0)))</f>
        <v/>
      </c>
      <c r="K7" s="98" t="str">
        <f t="shared" ca="1" si="4"/>
        <v/>
      </c>
      <c r="L7" s="50" t="str">
        <f ca="1">IF(C7="","",COUNTIFS(Risultati[SqrA],C7,Risultati[Punti_SqrA],3))</f>
        <v/>
      </c>
      <c r="M7" s="50" t="str">
        <f ca="1">IF(C7="","",COUNTIFS(Risultati[SqrA],C7,Risultati[Punti_SqrA],1))</f>
        <v/>
      </c>
      <c r="N7" s="51" t="str">
        <f ca="1">IF(C7="","",COUNTIFS(Risultati[SqrA],C7,Risultati[Punti_SqrA],0))</f>
        <v/>
      </c>
      <c r="O7" s="50" t="str">
        <f ca="1">IF(C7="","",COUNTIFS(Risultati[SqrB],C7,Risultati[Punti_SqrB],3))</f>
        <v/>
      </c>
      <c r="P7" s="50" t="str">
        <f ca="1">IF(C7="","",COUNTIFS(Risultati[SqrB],C7,Risultati[Punti_SqrB],1))</f>
        <v/>
      </c>
      <c r="Q7" s="51" t="str">
        <f ca="1">IF(C7="","",COUNTIFS(Risultati[SqrB],C7,Risultati[Punti_SqrB],0))</f>
        <v/>
      </c>
    </row>
    <row r="8" spans="1:17" ht="14.25" customHeight="1" x14ac:dyDescent="0.25">
      <c r="A8" s="44"/>
      <c r="B8" s="93" t="str" cm="1">
        <f t="array" ref="B8">IF(Check[]="","",IF(ROW()-3&gt;Check[],"",ROW()-3))</f>
        <v/>
      </c>
      <c r="C8" s="39" t="str" cm="1">
        <f t="array" ref="C8">IF(B8="","",IFERROR(INDEX(Classifica[ClParziale],MATCH($B8,Classifica[ClassificaFinale],0)),INDEX(Classifica[ClParziale],B8)))</f>
        <v/>
      </c>
      <c r="D8" s="39" t="str">
        <f>IF(C8="","",INDEX(Classifica[Punti],MATCH($C8,Classifica[Squadra],0)))</f>
        <v/>
      </c>
      <c r="E8" s="52" t="str">
        <f t="shared" si="0"/>
        <v/>
      </c>
      <c r="F8" s="52" t="str">
        <f t="shared" si="1"/>
        <v/>
      </c>
      <c r="G8" s="52" t="str">
        <f t="shared" si="2"/>
        <v/>
      </c>
      <c r="H8" s="53" t="str">
        <f t="shared" si="3"/>
        <v/>
      </c>
      <c r="I8" s="52" t="str">
        <f>IF(C8="","",INDEX(Classifica[GolFatti],MATCH(C8,Classifica[ClParziale],0)))</f>
        <v/>
      </c>
      <c r="J8" s="52" t="str">
        <f>IF(C8="","",INDEX(Classifica[GolSubiti],MATCH(C8,Classifica[ClParziale],0)))</f>
        <v/>
      </c>
      <c r="K8" s="99" t="str">
        <f t="shared" si="4"/>
        <v/>
      </c>
      <c r="L8" s="52" t="str">
        <f>IF(C8="","",COUNTIFS(Risultati[SqrA],C8,Risultati[Punti_SqrA],3))</f>
        <v/>
      </c>
      <c r="M8" s="52" t="str">
        <f>IF(C8="","",COUNTIFS(Risultati[SqrA],C8,Risultati[Punti_SqrA],1))</f>
        <v/>
      </c>
      <c r="N8" s="53" t="str">
        <f>IF(C8="","",COUNTIFS(Risultati[SqrA],C8,Risultati[Punti_SqrA],0))</f>
        <v/>
      </c>
      <c r="O8" s="52" t="str">
        <f>IF(C8="","",COUNTIFS(Risultati[SqrB],C8,Risultati[Punti_SqrB],3))</f>
        <v/>
      </c>
      <c r="P8" s="52" t="str">
        <f>IF(C8="","",COUNTIFS(Risultati[SqrB],C8,Risultati[Punti_SqrB],1))</f>
        <v/>
      </c>
      <c r="Q8" s="53" t="str">
        <f>IF(C8="","",COUNTIFS(Risultati[SqrB],C8,Risultati[Punti_SqrB],0))</f>
        <v/>
      </c>
    </row>
    <row r="9" spans="1:17" ht="14.25" customHeight="1" x14ac:dyDescent="0.25">
      <c r="A9" s="44"/>
      <c r="B9" s="96" t="str" cm="1">
        <f t="array" ref="B9">IF(Check[]="","",IF(ROW()-3&gt;Check[],"",ROW()-3))</f>
        <v/>
      </c>
      <c r="C9" s="96" t="str" cm="1">
        <f t="array" ref="C9">IF(B9="","",IFERROR(INDEX(Classifica[ClParziale],MATCH($B9,Classifica[ClassificaFinale],0)),INDEX(Classifica[ClParziale],B9)))</f>
        <v/>
      </c>
      <c r="D9" s="96" t="str">
        <f>IF(C9="","",INDEX(Classifica[Punti],MATCH($C9,Classifica[Squadra],0)))</f>
        <v/>
      </c>
      <c r="E9" s="70" t="str">
        <f t="shared" si="0"/>
        <v/>
      </c>
      <c r="F9" s="70" t="str">
        <f t="shared" si="1"/>
        <v/>
      </c>
      <c r="G9" s="70" t="str">
        <f t="shared" si="2"/>
        <v/>
      </c>
      <c r="H9" s="71" t="str">
        <f t="shared" si="3"/>
        <v/>
      </c>
      <c r="I9" s="70" t="str">
        <f>IF(C9="","",INDEX(Classifica[GolFatti],MATCH(C9,Classifica[ClParziale],0)))</f>
        <v/>
      </c>
      <c r="J9" s="70" t="str">
        <f>IF(C9="","",INDEX(Classifica[GolSubiti],MATCH(C9,Classifica[ClParziale],0)))</f>
        <v/>
      </c>
      <c r="K9" s="100" t="str">
        <f t="shared" si="4"/>
        <v/>
      </c>
      <c r="L9" s="70" t="str">
        <f>IF(C9="","",COUNTIFS(Risultati[SqrA],C9,Risultati[Punti_SqrA],3))</f>
        <v/>
      </c>
      <c r="M9" s="70" t="str">
        <f>IF(C9="","",COUNTIFS(Risultati[SqrA],C9,Risultati[Punti_SqrA],1))</f>
        <v/>
      </c>
      <c r="N9" s="71" t="str">
        <f>IF(C9="","",COUNTIFS(Risultati[SqrA],C9,Risultati[Punti_SqrA],0))</f>
        <v/>
      </c>
      <c r="O9" s="70" t="str">
        <f>IF(C9="","",COUNTIFS(Risultati[SqrB],C9,Risultati[Punti_SqrB],3))</f>
        <v/>
      </c>
      <c r="P9" s="70" t="str">
        <f>IF(C9="","",COUNTIFS(Risultati[SqrB],C9,Risultati[Punti_SqrB],1))</f>
        <v/>
      </c>
      <c r="Q9" s="71" t="str">
        <f>IF(C9="","",COUNTIFS(Risultati[SqrB],C9,Risultati[Punti_SqrB],0))</f>
        <v/>
      </c>
    </row>
    <row r="10" spans="1:17" ht="14.25" customHeight="1" x14ac:dyDescent="0.25">
      <c r="A10" s="44"/>
      <c r="B10" s="54" t="str" cm="1">
        <f t="array" ref="B10">IF(Check[]="","",IF(ROW()-3&gt;Check[],"",ROW()-3))</f>
        <v/>
      </c>
      <c r="C10" s="54" t="str" cm="1">
        <f t="array" ref="C10">IF(B10="","",IFERROR(INDEX(Classifica[ClParziale],MATCH($B10,Classifica[ClassificaFinale],0)),INDEX(Classifica[ClParziale],B10)))</f>
        <v/>
      </c>
      <c r="D10" s="36" t="str">
        <f>IF(C10="","",INDEX(Classifica[Punti],MATCH($C10,Classifica[Squadra],0)))</f>
        <v/>
      </c>
      <c r="E10" s="56" t="str">
        <f t="shared" si="0"/>
        <v/>
      </c>
      <c r="F10" s="56" t="str">
        <f t="shared" si="1"/>
        <v/>
      </c>
      <c r="G10" s="56" t="str">
        <f t="shared" si="2"/>
        <v/>
      </c>
      <c r="H10" s="58" t="str">
        <f t="shared" si="3"/>
        <v/>
      </c>
      <c r="I10" s="56" t="str">
        <f>IF(C10="","",INDEX(Classifica[GolFatti],MATCH(C10,Classifica[ClParziale],0)))</f>
        <v/>
      </c>
      <c r="J10" s="56" t="str">
        <f>IF(C10="","",INDEX(Classifica[GolSubiti],MATCH(C10,Classifica[ClParziale],0)))</f>
        <v/>
      </c>
      <c r="K10" s="101" t="str">
        <f t="shared" si="4"/>
        <v/>
      </c>
      <c r="L10" s="56" t="str">
        <f>IF(C10="","",COUNTIFS(Risultati[SqrA],C10,Risultati[Punti_SqrA],3))</f>
        <v/>
      </c>
      <c r="M10" s="56" t="str">
        <f>IF(C10="","",COUNTIFS(Risultati[SqrA],C10,Risultati[Punti_SqrA],1))</f>
        <v/>
      </c>
      <c r="N10" s="58" t="str">
        <f>IF(C10="","",COUNTIFS(Risultati[SqrA],C10,Risultati[Punti_SqrA],0))</f>
        <v/>
      </c>
      <c r="O10" s="56" t="str">
        <f>IF(C10="","",COUNTIFS(Risultati[SqrB],C10,Risultati[Punti_SqrB],3))</f>
        <v/>
      </c>
      <c r="P10" s="56" t="str">
        <f>IF(C10="","",COUNTIFS(Risultati[SqrB],C10,Risultati[Punti_SqrB],1))</f>
        <v/>
      </c>
      <c r="Q10" s="58" t="str">
        <f>IF(C10="","",COUNTIFS(Risultati[SqrB],C10,Risultati[Punti_SqrB],0))</f>
        <v/>
      </c>
    </row>
    <row r="11" spans="1:17" ht="14.25" customHeight="1" x14ac:dyDescent="0.25">
      <c r="A11" s="44"/>
      <c r="B11" s="59" t="str" cm="1">
        <f t="array" ref="B11">IF(Check[]="","",IF(ROW()-3&gt;Check[],"",ROW()-3))</f>
        <v/>
      </c>
      <c r="C11" s="59" t="str" cm="1">
        <f t="array" ref="C11">IF(B11="","",IFERROR(INDEX(Classifica[ClParziale],MATCH($B11,Classifica[ClassificaFinale],0)),INDEX(Classifica[ClParziale],B11)))</f>
        <v/>
      </c>
      <c r="D11" s="95" t="str">
        <f>IF(C11="","",INDEX(Classifica[Punti],MATCH($C11,Classifica[Squadra],0)))</f>
        <v/>
      </c>
      <c r="E11" s="60" t="str">
        <f t="shared" si="0"/>
        <v/>
      </c>
      <c r="F11" s="49" t="str">
        <f t="shared" si="1"/>
        <v/>
      </c>
      <c r="G11" s="49" t="str">
        <f t="shared" si="2"/>
        <v/>
      </c>
      <c r="H11" s="61" t="str">
        <f t="shared" si="3"/>
        <v/>
      </c>
      <c r="I11" s="49" t="str">
        <f>IF(C11="","",INDEX(Classifica[GolFatti],MATCH(C11,Classifica[ClParziale],0)))</f>
        <v/>
      </c>
      <c r="J11" s="49" t="str">
        <f>IF(C11="","",INDEX(Classifica[GolSubiti],MATCH(C11,Classifica[ClParziale],0)))</f>
        <v/>
      </c>
      <c r="K11" s="102" t="str">
        <f t="shared" si="4"/>
        <v/>
      </c>
      <c r="L11" s="49" t="str">
        <f>IF(C11="","",COUNTIFS(Risultati[SqrA],C11,Risultati[Punti_SqrA],3))</f>
        <v/>
      </c>
      <c r="M11" s="49" t="str">
        <f>IF(C11="","",COUNTIFS(Risultati[SqrA],C11,Risultati[Punti_SqrA],1))</f>
        <v/>
      </c>
      <c r="N11" s="44" t="str">
        <f>IF(C11="","",COUNTIFS(Risultati[SqrA],C11,Risultati[Punti_SqrA],0))</f>
        <v/>
      </c>
      <c r="O11" s="49" t="str">
        <f>IF(C11="","",COUNTIFS(Risultati[SqrB],C11,Risultati[Punti_SqrB],3))</f>
        <v/>
      </c>
      <c r="P11" s="49" t="str">
        <f>IF(C11="","",COUNTIFS(Risultati[SqrB],C11,Risultati[Punti_SqrB],1))</f>
        <v/>
      </c>
      <c r="Q11" s="44" t="str">
        <f>IF(C11="","",COUNTIFS(Risultati[SqrB],C11,Risultati[Punti_SqrB],0))</f>
        <v/>
      </c>
    </row>
    <row r="12" spans="1:17" ht="14.25" customHeight="1" x14ac:dyDescent="0.25">
      <c r="A12" s="44"/>
      <c r="B12" s="54" t="str" cm="1">
        <f t="array" ref="B12">IF(Check[]="","",IF(ROW()-3&gt;Check[],"",ROW()-3))</f>
        <v/>
      </c>
      <c r="C12" s="58" t="str" cm="1">
        <f t="array" ref="C12">IF(B12="","",IFERROR(INDEX(Classifica[ClParziale],MATCH($B12,Classifica[ClassificaFinale],0)),INDEX(Classifica[ClParziale],B12)))</f>
        <v/>
      </c>
      <c r="D12" s="36" t="str">
        <f>IF(C12="","",INDEX(Classifica[Punti],MATCH($C12,Classifica[Squadra],0)))</f>
        <v/>
      </c>
      <c r="E12" s="55" t="str">
        <f t="shared" si="0"/>
        <v/>
      </c>
      <c r="F12" s="56" t="str">
        <f t="shared" si="1"/>
        <v/>
      </c>
      <c r="G12" s="56" t="str">
        <f t="shared" si="2"/>
        <v/>
      </c>
      <c r="H12" s="57" t="str">
        <f t="shared" si="3"/>
        <v/>
      </c>
      <c r="I12" s="56" t="str">
        <f>IF(C12="","",INDEX(Classifica[GolFatti],MATCH(C12,Classifica[ClParziale],0)))</f>
        <v/>
      </c>
      <c r="J12" s="56" t="str">
        <f>IF(C12="","",INDEX(Classifica[GolSubiti],MATCH(C12,Classifica[ClParziale],0)))</f>
        <v/>
      </c>
      <c r="K12" s="101" t="str">
        <f t="shared" si="4"/>
        <v/>
      </c>
      <c r="L12" s="55" t="str">
        <f>IF(C12="","",COUNTIFS(Risultati[SqrA],C12,Risultati[Punti_SqrA],3))</f>
        <v/>
      </c>
      <c r="M12" s="56" t="str">
        <f>IF(C12="","",COUNTIFS(Risultati[SqrA],C12,Risultati[Punti_SqrA],1))</f>
        <v/>
      </c>
      <c r="N12" s="58" t="str">
        <f>IF(C12="","",COUNTIFS(Risultati[SqrA],C12,Risultati[Punti_SqrA],0))</f>
        <v/>
      </c>
      <c r="O12" s="55" t="str">
        <f>IF(C12="","",COUNTIFS(Risultati[SqrB],C12,Risultati[Punti_SqrB],3))</f>
        <v/>
      </c>
      <c r="P12" s="56" t="str">
        <f>IF(C12="","",COUNTIFS(Risultati[SqrB],C12,Risultati[Punti_SqrB],1))</f>
        <v/>
      </c>
      <c r="Q12" s="58" t="str">
        <f>IF(C12="","",COUNTIFS(Risultati[SqrB],C12,Risultati[Punti_SqrB],0))</f>
        <v/>
      </c>
    </row>
    <row r="13" spans="1:17" ht="14.25" customHeight="1" x14ac:dyDescent="0.25">
      <c r="A13" s="44"/>
      <c r="B13" s="59" t="str" cm="1">
        <f t="array" ref="B13">IF(Check[]="","",IF(ROW()-3&gt;Check[],"",ROW()-3))</f>
        <v/>
      </c>
      <c r="C13" s="44" t="str" cm="1">
        <f t="array" ref="C13">IF(B13="","",IFERROR(INDEX(Classifica[ClParziale],MATCH($B13,Classifica[ClassificaFinale],0)),INDEX(Classifica[ClParziale],B13)))</f>
        <v/>
      </c>
      <c r="D13" s="37" t="str">
        <f>IF(C13="","",INDEX(Classifica[Punti],MATCH($C13,Classifica[Squadra],0)))</f>
        <v/>
      </c>
      <c r="E13" s="60" t="str">
        <f t="shared" si="0"/>
        <v/>
      </c>
      <c r="F13" s="49" t="str">
        <f t="shared" si="1"/>
        <v/>
      </c>
      <c r="G13" s="49" t="str">
        <f t="shared" si="2"/>
        <v/>
      </c>
      <c r="H13" s="61" t="str">
        <f t="shared" si="3"/>
        <v/>
      </c>
      <c r="I13" s="49" t="str">
        <f>IF(C13="","",INDEX(Classifica[GolFatti],MATCH(C13,Classifica[ClParziale],0)))</f>
        <v/>
      </c>
      <c r="J13" s="49" t="str">
        <f>IF(C13="","",INDEX(Classifica[GolSubiti],MATCH(C13,Classifica[ClParziale],0)))</f>
        <v/>
      </c>
      <c r="K13" s="102" t="str">
        <f t="shared" si="4"/>
        <v/>
      </c>
      <c r="L13" s="60" t="str">
        <f>IF(C13="","",COUNTIFS(Risultati[SqrA],C13,Risultati[Punti_SqrA],3))</f>
        <v/>
      </c>
      <c r="M13" s="49" t="str">
        <f>IF(C13="","",COUNTIFS(Risultati[SqrA],C13,Risultati[Punti_SqrA],1))</f>
        <v/>
      </c>
      <c r="N13" s="44" t="str">
        <f>IF(C13="","",COUNTIFS(Risultati[SqrA],C13,Risultati[Punti_SqrA],0))</f>
        <v/>
      </c>
      <c r="O13" s="60" t="str">
        <f>IF(C13="","",COUNTIFS(Risultati[SqrB],C13,Risultati[Punti_SqrB],3))</f>
        <v/>
      </c>
      <c r="P13" s="49" t="str">
        <f>IF(C13="","",COUNTIFS(Risultati[SqrB],C13,Risultati[Punti_SqrB],1))</f>
        <v/>
      </c>
      <c r="Q13" s="44" t="str">
        <f>IF(C13="","",COUNTIFS(Risultati[SqrB],C13,Risultati[Punti_SqrB],0))</f>
        <v/>
      </c>
    </row>
    <row r="14" spans="1:17" ht="14.25" customHeight="1" x14ac:dyDescent="0.25">
      <c r="A14" s="44"/>
      <c r="B14" s="54" t="str" cm="1">
        <f t="array" ref="B14">IF(Check[]="","",IF(ROW()-3&gt;Check[],"",ROW()-3))</f>
        <v/>
      </c>
      <c r="C14" s="58" t="str" cm="1">
        <f t="array" ref="C14">IF(B14="","",IFERROR(INDEX(Classifica[ClParziale],MATCH($B14,Classifica[ClassificaFinale],0)),INDEX(Classifica[ClParziale],B14)))</f>
        <v/>
      </c>
      <c r="D14" s="36" t="str">
        <f>IF(C14="","",INDEX(Classifica[Punti],MATCH($C14,Classifica[Squadra],0)))</f>
        <v/>
      </c>
      <c r="E14" s="55" t="str">
        <f t="shared" si="0"/>
        <v/>
      </c>
      <c r="F14" s="56" t="str">
        <f t="shared" si="1"/>
        <v/>
      </c>
      <c r="G14" s="56" t="str">
        <f t="shared" si="2"/>
        <v/>
      </c>
      <c r="H14" s="57" t="str">
        <f t="shared" si="3"/>
        <v/>
      </c>
      <c r="I14" s="56" t="str">
        <f>IF(C14="","",INDEX(Classifica[GolFatti],MATCH(C14,Classifica[ClParziale],0)))</f>
        <v/>
      </c>
      <c r="J14" s="56" t="str">
        <f>IF(C14="","",INDEX(Classifica[GolSubiti],MATCH(C14,Classifica[ClParziale],0)))</f>
        <v/>
      </c>
      <c r="K14" s="101" t="str">
        <f t="shared" si="4"/>
        <v/>
      </c>
      <c r="L14" s="55" t="str">
        <f>IF(C14="","",COUNTIFS(Risultati[SqrA],C14,Risultati[Punti_SqrA],3))</f>
        <v/>
      </c>
      <c r="M14" s="56" t="str">
        <f>IF(C14="","",COUNTIFS(Risultati[SqrA],C14,Risultati[Punti_SqrA],1))</f>
        <v/>
      </c>
      <c r="N14" s="58" t="str">
        <f>IF(C14="","",COUNTIFS(Risultati[SqrA],C14,Risultati[Punti_SqrA],0))</f>
        <v/>
      </c>
      <c r="O14" s="55" t="str">
        <f>IF(C14="","",COUNTIFS(Risultati[SqrB],C14,Risultati[Punti_SqrB],3))</f>
        <v/>
      </c>
      <c r="P14" s="56" t="str">
        <f>IF(C14="","",COUNTIFS(Risultati[SqrB],C14,Risultati[Punti_SqrB],1))</f>
        <v/>
      </c>
      <c r="Q14" s="58" t="str">
        <f>IF(C14="","",COUNTIFS(Risultati[SqrB],C14,Risultati[Punti_SqrB],0))</f>
        <v/>
      </c>
    </row>
    <row r="15" spans="1:17" ht="14.25" customHeight="1" x14ac:dyDescent="0.25">
      <c r="A15" s="44"/>
      <c r="B15" s="59" t="str" cm="1">
        <f t="array" ref="B15">IF(Check[]="","",IF(ROW()-3&gt;Check[],"",ROW()-3))</f>
        <v/>
      </c>
      <c r="C15" s="44" t="str" cm="1">
        <f t="array" ref="C15">IF(B15="","",IFERROR(INDEX(Classifica[ClParziale],MATCH($B15,Classifica[ClassificaFinale],0)),INDEX(Classifica[ClParziale],B15)))</f>
        <v/>
      </c>
      <c r="D15" s="37" t="str">
        <f>IF(C15="","",INDEX(Classifica[Punti],MATCH($C15,Classifica[Squadra],0)))</f>
        <v/>
      </c>
      <c r="E15" s="60" t="str">
        <f t="shared" si="0"/>
        <v/>
      </c>
      <c r="F15" s="49" t="str">
        <f t="shared" si="1"/>
        <v/>
      </c>
      <c r="G15" s="49" t="str">
        <f t="shared" si="2"/>
        <v/>
      </c>
      <c r="H15" s="61" t="str">
        <f t="shared" si="3"/>
        <v/>
      </c>
      <c r="I15" s="49" t="str">
        <f>IF(C15="","",INDEX(Classifica[GolFatti],MATCH(C15,Classifica[ClParziale],0)))</f>
        <v/>
      </c>
      <c r="J15" s="49" t="str">
        <f>IF(C15="","",INDEX(Classifica[GolSubiti],MATCH(C15,Classifica[ClParziale],0)))</f>
        <v/>
      </c>
      <c r="K15" s="102" t="str">
        <f t="shared" si="4"/>
        <v/>
      </c>
      <c r="L15" s="60" t="str">
        <f>IF(C15="","",COUNTIFS(Risultati[SqrA],C15,Risultati[Punti_SqrA],3))</f>
        <v/>
      </c>
      <c r="M15" s="49" t="str">
        <f>IF(C15="","",COUNTIFS(Risultati[SqrA],C15,Risultati[Punti_SqrA],1))</f>
        <v/>
      </c>
      <c r="N15" s="44" t="str">
        <f>IF(C15="","",COUNTIFS(Risultati[SqrA],C15,Risultati[Punti_SqrA],0))</f>
        <v/>
      </c>
      <c r="O15" s="60" t="str">
        <f>IF(C15="","",COUNTIFS(Risultati[SqrB],C15,Risultati[Punti_SqrB],3))</f>
        <v/>
      </c>
      <c r="P15" s="49" t="str">
        <f>IF(C15="","",COUNTIFS(Risultati[SqrB],C15,Risultati[Punti_SqrB],1))</f>
        <v/>
      </c>
      <c r="Q15" s="44" t="str">
        <f>IF(C15="","",COUNTIFS(Risultati[SqrB],C15,Risultati[Punti_SqrB],0))</f>
        <v/>
      </c>
    </row>
    <row r="16" spans="1:17" ht="14.25" customHeight="1" x14ac:dyDescent="0.25">
      <c r="A16" s="44"/>
      <c r="B16" s="54" t="str" cm="1">
        <f t="array" ref="B16">IF(Check[]="","",IF(ROW()-3&gt;Check[],"",ROW()-3))</f>
        <v/>
      </c>
      <c r="C16" s="58" t="str" cm="1">
        <f t="array" ref="C16">IF(B16="","",IFERROR(INDEX(Classifica[ClParziale],MATCH($B16,Classifica[ClassificaFinale],0)),INDEX(Classifica[ClParziale],B16)))</f>
        <v/>
      </c>
      <c r="D16" s="36" t="str">
        <f>IF(C16="","",INDEX(Classifica[Punti],MATCH($C16,Classifica[Squadra],0)))</f>
        <v/>
      </c>
      <c r="E16" s="55" t="str">
        <f t="shared" si="0"/>
        <v/>
      </c>
      <c r="F16" s="56" t="str">
        <f t="shared" si="1"/>
        <v/>
      </c>
      <c r="G16" s="56" t="str">
        <f t="shared" si="2"/>
        <v/>
      </c>
      <c r="H16" s="57" t="str">
        <f t="shared" si="3"/>
        <v/>
      </c>
      <c r="I16" s="56" t="str">
        <f>IF(C16="","",INDEX(Classifica[GolFatti],MATCH(C16,Classifica[ClParziale],0)))</f>
        <v/>
      </c>
      <c r="J16" s="56" t="str">
        <f>IF(C16="","",INDEX(Classifica[GolSubiti],MATCH(C16,Classifica[ClParziale],0)))</f>
        <v/>
      </c>
      <c r="K16" s="101" t="str">
        <f t="shared" si="4"/>
        <v/>
      </c>
      <c r="L16" s="55" t="str">
        <f>IF(C16="","",COUNTIFS(Risultati[SqrA],C16,Risultati[Punti_SqrA],3))</f>
        <v/>
      </c>
      <c r="M16" s="56" t="str">
        <f>IF(C16="","",COUNTIFS(Risultati[SqrA],C16,Risultati[Punti_SqrA],1))</f>
        <v/>
      </c>
      <c r="N16" s="58" t="str">
        <f>IF(C16="","",COUNTIFS(Risultati[SqrA],C16,Risultati[Punti_SqrA],0))</f>
        <v/>
      </c>
      <c r="O16" s="55" t="str">
        <f>IF(C16="","",COUNTIFS(Risultati[SqrB],C16,Risultati[Punti_SqrB],3))</f>
        <v/>
      </c>
      <c r="P16" s="56" t="str">
        <f>IF(C16="","",COUNTIFS(Risultati[SqrB],C16,Risultati[Punti_SqrB],1))</f>
        <v/>
      </c>
      <c r="Q16" s="58" t="str">
        <f>IF(C16="","",COUNTIFS(Risultati[SqrB],C16,Risultati[Punti_SqrB],0))</f>
        <v/>
      </c>
    </row>
    <row r="17" spans="1:17" ht="14.25" customHeight="1" x14ac:dyDescent="0.25">
      <c r="A17" s="44"/>
      <c r="B17" s="59" t="str" cm="1">
        <f t="array" ref="B17">IF(Check[]="","",IF(ROW()-3&gt;Check[],"",ROW()-3))</f>
        <v/>
      </c>
      <c r="C17" s="44" t="str" cm="1">
        <f t="array" ref="C17">IF(B17="","",IFERROR(INDEX(Classifica[ClParziale],MATCH($B17,Classifica[ClassificaFinale],0)),INDEX(Classifica[ClParziale],B17)))</f>
        <v/>
      </c>
      <c r="D17" s="37" t="str">
        <f>IF(C17="","",INDEX(Classifica[Punti],MATCH($C17,Classifica[Squadra],0)))</f>
        <v/>
      </c>
      <c r="E17" s="60" t="str">
        <f t="shared" si="0"/>
        <v/>
      </c>
      <c r="F17" s="49" t="str">
        <f t="shared" si="1"/>
        <v/>
      </c>
      <c r="G17" s="49" t="str">
        <f t="shared" si="2"/>
        <v/>
      </c>
      <c r="H17" s="61" t="str">
        <f t="shared" si="3"/>
        <v/>
      </c>
      <c r="I17" s="49" t="str">
        <f>IF(C17="","",INDEX(Classifica[GolFatti],MATCH(C17,Classifica[ClParziale],0)))</f>
        <v/>
      </c>
      <c r="J17" s="49" t="str">
        <f>IF(C17="","",INDEX(Classifica[GolSubiti],MATCH(C17,Classifica[ClParziale],0)))</f>
        <v/>
      </c>
      <c r="K17" s="102" t="str">
        <f t="shared" si="4"/>
        <v/>
      </c>
      <c r="L17" s="60" t="str">
        <f>IF(C17="","",COUNTIFS(Risultati[SqrA],C17,Risultati[Punti_SqrA],3))</f>
        <v/>
      </c>
      <c r="M17" s="49" t="str">
        <f>IF(C17="","",COUNTIFS(Risultati[SqrA],C17,Risultati[Punti_SqrA],1))</f>
        <v/>
      </c>
      <c r="N17" s="44" t="str">
        <f>IF(C17="","",COUNTIFS(Risultati[SqrA],C17,Risultati[Punti_SqrA],0))</f>
        <v/>
      </c>
      <c r="O17" s="60" t="str">
        <f>IF(C17="","",COUNTIFS(Risultati[SqrB],C17,Risultati[Punti_SqrB],3))</f>
        <v/>
      </c>
      <c r="P17" s="49" t="str">
        <f>IF(C17="","",COUNTIFS(Risultati[SqrB],C17,Risultati[Punti_SqrB],1))</f>
        <v/>
      </c>
      <c r="Q17" s="44" t="str">
        <f>IF(C17="","",COUNTIFS(Risultati[SqrB],C17,Risultati[Punti_SqrB],0))</f>
        <v/>
      </c>
    </row>
    <row r="18" spans="1:17" ht="14.25" customHeight="1" x14ac:dyDescent="0.25">
      <c r="A18" s="44"/>
      <c r="B18" s="54" t="str" cm="1">
        <f t="array" ref="B18">IF(Check[]="","",IF(ROW()-3&gt;Check[],"",ROW()-3))</f>
        <v/>
      </c>
      <c r="C18" s="58" t="str" cm="1">
        <f t="array" ref="C18">IF(B18="","",IFERROR(INDEX(Classifica[ClParziale],MATCH($B18,Classifica[ClassificaFinale],0)),INDEX(Classifica[ClParziale],B18)))</f>
        <v/>
      </c>
      <c r="D18" s="36" t="str">
        <f>IF(C18="","",INDEX(Classifica[Punti],MATCH($C18,Classifica[Squadra],0)))</f>
        <v/>
      </c>
      <c r="E18" s="55" t="str">
        <f t="shared" si="0"/>
        <v/>
      </c>
      <c r="F18" s="56" t="str">
        <f t="shared" si="1"/>
        <v/>
      </c>
      <c r="G18" s="56" t="str">
        <f t="shared" si="2"/>
        <v/>
      </c>
      <c r="H18" s="57" t="str">
        <f t="shared" si="3"/>
        <v/>
      </c>
      <c r="I18" s="56" t="str">
        <f>IF(C18="","",INDEX(Classifica[GolFatti],MATCH(C18,Classifica[ClParziale],0)))</f>
        <v/>
      </c>
      <c r="J18" s="56" t="str">
        <f>IF(C18="","",INDEX(Classifica[GolSubiti],MATCH(C18,Classifica[ClParziale],0)))</f>
        <v/>
      </c>
      <c r="K18" s="101" t="str">
        <f t="shared" si="4"/>
        <v/>
      </c>
      <c r="L18" s="55" t="str">
        <f>IF(C18="","",COUNTIFS(Risultati[SqrA],C18,Risultati[Punti_SqrA],3))</f>
        <v/>
      </c>
      <c r="M18" s="56" t="str">
        <f>IF(C18="","",COUNTIFS(Risultati[SqrA],C18,Risultati[Punti_SqrA],1))</f>
        <v/>
      </c>
      <c r="N18" s="58" t="str">
        <f>IF(C18="","",COUNTIFS(Risultati[SqrA],C18,Risultati[Punti_SqrA],0))</f>
        <v/>
      </c>
      <c r="O18" s="55" t="str">
        <f>IF(C18="","",COUNTIFS(Risultati[SqrB],C18,Risultati[Punti_SqrB],3))</f>
        <v/>
      </c>
      <c r="P18" s="56" t="str">
        <f>IF(C18="","",COUNTIFS(Risultati[SqrB],C18,Risultati[Punti_SqrB],1))</f>
        <v/>
      </c>
      <c r="Q18" s="58" t="str">
        <f>IF(C18="","",COUNTIFS(Risultati[SqrB],C18,Risultati[Punti_SqrB],0))</f>
        <v/>
      </c>
    </row>
    <row r="19" spans="1:17" ht="14.25" customHeight="1" x14ac:dyDescent="0.25">
      <c r="A19" s="44"/>
      <c r="B19" s="59" t="str" cm="1">
        <f t="array" ref="B19">IF(Check[]="","",IF(ROW()-3&gt;Check[],"",ROW()-3))</f>
        <v/>
      </c>
      <c r="C19" s="44" t="str" cm="1">
        <f t="array" ref="C19">IF(B19="","",IFERROR(INDEX(Classifica[ClParziale],MATCH($B19,Classifica[ClassificaFinale],0)),INDEX(Classifica[ClParziale],B19)))</f>
        <v/>
      </c>
      <c r="D19" s="37" t="str">
        <f>IF(C19="","",INDEX(Classifica[Punti],MATCH($C19,Classifica[Squadra],0)))</f>
        <v/>
      </c>
      <c r="E19" s="60" t="str">
        <f t="shared" si="0"/>
        <v/>
      </c>
      <c r="F19" s="49" t="str">
        <f t="shared" si="1"/>
        <v/>
      </c>
      <c r="G19" s="49" t="str">
        <f t="shared" si="2"/>
        <v/>
      </c>
      <c r="H19" s="61" t="str">
        <f t="shared" si="3"/>
        <v/>
      </c>
      <c r="I19" s="49" t="str">
        <f>IF(C19="","",INDEX(Classifica[GolFatti],MATCH(C19,Classifica[ClParziale],0)))</f>
        <v/>
      </c>
      <c r="J19" s="49" t="str">
        <f>IF(C19="","",INDEX(Classifica[GolSubiti],MATCH(C19,Classifica[ClParziale],0)))</f>
        <v/>
      </c>
      <c r="K19" s="102" t="str">
        <f t="shared" si="4"/>
        <v/>
      </c>
      <c r="L19" s="60" t="str">
        <f>IF(C19="","",COUNTIFS(Risultati[SqrA],C19,Risultati[Punti_SqrA],3))</f>
        <v/>
      </c>
      <c r="M19" s="49" t="str">
        <f>IF(C19="","",COUNTIFS(Risultati[SqrA],C19,Risultati[Punti_SqrA],1))</f>
        <v/>
      </c>
      <c r="N19" s="44" t="str">
        <f>IF(C19="","",COUNTIFS(Risultati[SqrA],C19,Risultati[Punti_SqrA],0))</f>
        <v/>
      </c>
      <c r="O19" s="60" t="str">
        <f>IF(C19="","",COUNTIFS(Risultati[SqrB],C19,Risultati[Punti_SqrB],3))</f>
        <v/>
      </c>
      <c r="P19" s="49" t="str">
        <f>IF(C19="","",COUNTIFS(Risultati[SqrB],C19,Risultati[Punti_SqrB],1))</f>
        <v/>
      </c>
      <c r="Q19" s="44" t="str">
        <f>IF(C19="","",COUNTIFS(Risultati[SqrB],C19,Risultati[Punti_SqrB],0))</f>
        <v/>
      </c>
    </row>
    <row r="20" spans="1:17" ht="14.25" customHeight="1" x14ac:dyDescent="0.25">
      <c r="A20" s="44"/>
      <c r="B20" s="63" t="str" cm="1">
        <f t="array" ref="B20">IF(Check[]="","",IF(ROW()-3&gt;Check[],"",ROW()-3))</f>
        <v/>
      </c>
      <c r="C20" s="66" t="str" cm="1">
        <f t="array" ref="C20">IF(B20="","",IFERROR(INDEX(Classifica[ClParziale],MATCH($B20,Classifica[ClassificaFinale],0)),INDEX(Classifica[ClParziale],B20)))</f>
        <v/>
      </c>
      <c r="D20" s="38" t="str">
        <f>IF(C20="","",INDEX(Classifica[Punti],MATCH($C20,Classifica[Squadra],0)))</f>
        <v/>
      </c>
      <c r="E20" s="64" t="str">
        <f t="shared" si="0"/>
        <v/>
      </c>
      <c r="F20" s="62" t="str">
        <f t="shared" si="1"/>
        <v/>
      </c>
      <c r="G20" s="62" t="str">
        <f t="shared" si="2"/>
        <v/>
      </c>
      <c r="H20" s="65" t="str">
        <f t="shared" si="3"/>
        <v/>
      </c>
      <c r="I20" s="62" t="str">
        <f>IF(C20="","",INDEX(Classifica[GolFatti],MATCH(C20,Classifica[ClParziale],0)))</f>
        <v/>
      </c>
      <c r="J20" s="62" t="str">
        <f>IF(C20="","",INDEX(Classifica[GolSubiti],MATCH(C20,Classifica[ClParziale],0)))</f>
        <v/>
      </c>
      <c r="K20" s="103" t="str">
        <f t="shared" si="4"/>
        <v/>
      </c>
      <c r="L20" s="67" t="str">
        <f>IF(C20="","",COUNTIFS(Risultati[SqrA],C20,Risultati[Punti_SqrA],3))</f>
        <v/>
      </c>
      <c r="M20" s="68" t="str">
        <f>IF(C20="","",COUNTIFS(Risultati[SqrA],C20,Risultati[Punti_SqrA],1))</f>
        <v/>
      </c>
      <c r="N20" s="69" t="str">
        <f>IF(C20="","",COUNTIFS(Risultati[SqrA],C20,Risultati[Punti_SqrA],0))</f>
        <v/>
      </c>
      <c r="O20" s="67" t="str">
        <f>IF(C20="","",COUNTIFS(Risultati[SqrB],C20,Risultati[Punti_SqrB],3))</f>
        <v/>
      </c>
      <c r="P20" s="68" t="str">
        <f>IF(C20="","",COUNTIFS(Risultati[SqrB],C20,Risultati[Punti_SqrB],1))</f>
        <v/>
      </c>
      <c r="Q20" s="69" t="str">
        <f>IF(C20="","",COUNTIFS(Risultati[SqrB],C20,Risultati[Punti_SqrB],0))</f>
        <v/>
      </c>
    </row>
    <row r="21" spans="1:17" ht="14.25" customHeight="1" x14ac:dyDescent="0.25">
      <c r="A21" s="44"/>
      <c r="B21" s="94" t="str" cm="1">
        <f t="array" ref="B21">IF(Check[]="","",IF(ROW()-3&gt;Check[],"",ROW()-3))</f>
        <v/>
      </c>
      <c r="C21" s="91" t="str" cm="1">
        <f t="array" ref="C21">IF(B21="","",IFERROR(INDEX(Classifica[ClParziale],MATCH($B21,Classifica[ClassificaFinale],0)),INDEX(Classifica[ClParziale],B21)))</f>
        <v/>
      </c>
      <c r="D21" s="76" t="str">
        <f>IF(C21="","",INDEX(Classifica[Punti],MATCH($C21,Classifica[Squadra],0)))</f>
        <v/>
      </c>
      <c r="E21" s="77" t="str">
        <f t="shared" si="0"/>
        <v/>
      </c>
      <c r="F21" s="78" t="str">
        <f t="shared" si="1"/>
        <v/>
      </c>
      <c r="G21" s="78" t="str">
        <f t="shared" si="2"/>
        <v/>
      </c>
      <c r="H21" s="79" t="str">
        <f t="shared" si="3"/>
        <v/>
      </c>
      <c r="I21" s="78" t="str">
        <f>IF(C21="","",INDEX(Classifica[GolFatti],MATCH(C21,Classifica[ClParziale],0)))</f>
        <v/>
      </c>
      <c r="J21" s="78" t="str">
        <f>IF(C21="","",INDEX(Classifica[GolSubiti],MATCH(C21,Classifica[ClParziale],0)))</f>
        <v/>
      </c>
      <c r="K21" s="104" t="str">
        <f t="shared" si="4"/>
        <v/>
      </c>
      <c r="L21" s="77" t="str">
        <f>IF(C21="","",COUNTIFS(Risultati[SqrA],C21,Risultati[Punti_SqrA],3))</f>
        <v/>
      </c>
      <c r="M21" s="78" t="str">
        <f>IF(C21="","",COUNTIFS(Risultati[SqrA],C21,Risultati[Punti_SqrA],1))</f>
        <v/>
      </c>
      <c r="N21" s="80" t="str">
        <f>IF(C21="","",COUNTIFS(Risultati[SqrA],C21,Risultati[Punti_SqrA],0))</f>
        <v/>
      </c>
      <c r="O21" s="81" t="str">
        <f>IF(C21="","",COUNTIFS(Risultati[SqrB],C21,Risultati[Punti_SqrB],3))</f>
        <v/>
      </c>
      <c r="P21" s="82" t="str">
        <f>IF(C21="","",COUNTIFS(Risultati[SqrB],C21,Risultati[Punti_SqrB],1))</f>
        <v/>
      </c>
      <c r="Q21" s="83" t="str">
        <f>IF(C21="","",COUNTIFS(Risultati[SqrB],C21,Risultati[Punti_SqrB],0))</f>
        <v/>
      </c>
    </row>
    <row r="22" spans="1:17" ht="14.25" customHeight="1" x14ac:dyDescent="0.25">
      <c r="A22" s="44"/>
      <c r="B22" s="94" t="str" cm="1">
        <f t="array" ref="B22">IF(Check[]="","",IF(ROW()-3&gt;Check[],"",ROW()-3))</f>
        <v/>
      </c>
      <c r="C22" s="91" t="str" cm="1">
        <f t="array" ref="C22">IF(B22="","",IFERROR(INDEX(Classifica[ClParziale],MATCH($B22,Classifica[ClassificaFinale],0)),INDEX(Classifica[ClParziale],B22)))</f>
        <v/>
      </c>
      <c r="D22" s="76" t="str">
        <f>IF(C22="","",INDEX(Classifica[Punti],MATCH($C22,Classifica[Squadra],0)))</f>
        <v/>
      </c>
      <c r="E22" s="77" t="str">
        <f t="shared" si="0"/>
        <v/>
      </c>
      <c r="F22" s="78" t="str">
        <f t="shared" si="1"/>
        <v/>
      </c>
      <c r="G22" s="78" t="str">
        <f t="shared" si="2"/>
        <v/>
      </c>
      <c r="H22" s="79" t="str">
        <f t="shared" si="3"/>
        <v/>
      </c>
      <c r="I22" s="78" t="str">
        <f>IF(C22="","",INDEX(Classifica[GolFatti],MATCH(C22,Classifica[ClParziale],0)))</f>
        <v/>
      </c>
      <c r="J22" s="78" t="str">
        <f>IF(C22="","",INDEX(Classifica[GolSubiti],MATCH(C22,Classifica[ClParziale],0)))</f>
        <v/>
      </c>
      <c r="K22" s="104" t="str">
        <f t="shared" si="4"/>
        <v/>
      </c>
      <c r="L22" s="77" t="str">
        <f>IF(C22="","",COUNTIFS(Risultati[SqrA],C22,Risultati[Punti_SqrA],3))</f>
        <v/>
      </c>
      <c r="M22" s="78" t="str">
        <f>IF(C22="","",COUNTIFS(Risultati[SqrA],C22,Risultati[Punti_SqrA],1))</f>
        <v/>
      </c>
      <c r="N22" s="80" t="str">
        <f>IF(C22="","",COUNTIFS(Risultati[SqrA],C22,Risultati[Punti_SqrA],0))</f>
        <v/>
      </c>
      <c r="O22" s="77" t="str">
        <f>IF(C22="","",COUNTIFS(Risultati[SqrB],C22,Risultati[Punti_SqrB],3))</f>
        <v/>
      </c>
      <c r="P22" s="78" t="str">
        <f>IF(C22="","",COUNTIFS(Risultati[SqrB],C22,Risultati[Punti_SqrB],1))</f>
        <v/>
      </c>
      <c r="Q22" s="80" t="str">
        <f>IF(C22="","",COUNTIFS(Risultati[SqrB],C22,Risultati[Punti_SqrB],0))</f>
        <v/>
      </c>
    </row>
    <row r="23" spans="1:17" ht="14.25" customHeight="1" x14ac:dyDescent="0.25">
      <c r="A23" s="44"/>
      <c r="B23" s="84" t="str" cm="1">
        <f t="array" ref="B23">IF(Check[]="","",IF(ROW()-3&gt;Check[],"",ROW()-3))</f>
        <v/>
      </c>
      <c r="C23" s="85" t="str" cm="1">
        <f t="array" ref="C23">IF(B23="","",IFERROR(INDEX(Classifica[ClParziale],MATCH($B23,Classifica[ClassificaFinale],0)),INDEX(Classifica[ClParziale],B23)))</f>
        <v/>
      </c>
      <c r="D23" s="85" t="str">
        <f>IF(C23="","",INDEX(Classifica[Punti],MATCH($C23,Classifica[Squadra],0)))</f>
        <v/>
      </c>
      <c r="E23" s="86" t="str">
        <f t="shared" si="0"/>
        <v/>
      </c>
      <c r="F23" s="87" t="str">
        <f t="shared" si="1"/>
        <v/>
      </c>
      <c r="G23" s="87" t="str">
        <f t="shared" si="2"/>
        <v/>
      </c>
      <c r="H23" s="88" t="str">
        <f t="shared" si="3"/>
        <v/>
      </c>
      <c r="I23" s="87" t="str">
        <f>IF(C23="","",INDEX(Classifica[GolFatti],MATCH(C23,Classifica[ClParziale],0)))</f>
        <v/>
      </c>
      <c r="J23" s="87" t="str">
        <f>IF(C23="","",INDEX(Classifica[GolSubiti],MATCH(C23,Classifica[ClParziale],0)))</f>
        <v/>
      </c>
      <c r="K23" s="105" t="str">
        <f t="shared" si="4"/>
        <v/>
      </c>
      <c r="L23" s="86" t="str">
        <f>IF(C23="","",COUNTIFS(Risultati[SqrA],C23,Risultati[Punti_SqrA],3))</f>
        <v/>
      </c>
      <c r="M23" s="87" t="str">
        <f>IF(C23="","",COUNTIFS(Risultati[SqrA],C23,Risultati[Punti_SqrA],1))</f>
        <v/>
      </c>
      <c r="N23" s="89" t="str">
        <f>IF(C23="","",COUNTIFS(Risultati[SqrA],C23,Risultati[Punti_SqrA],0))</f>
        <v/>
      </c>
      <c r="O23" s="86" t="str">
        <f>IF(C23="","",COUNTIFS(Risultati[SqrB],C23,Risultati[Punti_SqrB],3))</f>
        <v/>
      </c>
      <c r="P23" s="87" t="str">
        <f>IF(C23="","",COUNTIFS(Risultati[SqrB],C23,Risultati[Punti_SqrB],1))</f>
        <v/>
      </c>
      <c r="Q23" s="89" t="str">
        <f>IF(C23="","",COUNTIFS(Risultati[SqrB],C23,Risultati[Punti_SqrB],0))</f>
        <v/>
      </c>
    </row>
    <row r="24" spans="1:17" ht="9" customHeight="1" x14ac:dyDescent="0.25"/>
    <row r="25" spans="1:17" s="72" customFormat="1" ht="14.25" customHeight="1" x14ac:dyDescent="0.25">
      <c r="B25" s="75"/>
      <c r="C25" s="72" t="s">
        <v>112</v>
      </c>
      <c r="D25" s="74"/>
      <c r="E25" s="72" t="s">
        <v>113</v>
      </c>
      <c r="H25" s="73"/>
      <c r="I25" s="72" t="s">
        <v>114</v>
      </c>
      <c r="N25" s="90"/>
      <c r="O25" s="72" t="s">
        <v>115</v>
      </c>
    </row>
    <row r="26" spans="1:17" ht="7.5" customHeight="1" x14ac:dyDescent="0.25"/>
  </sheetData>
  <sheetProtection sheet="1" objects="1" scenarios="1" selectLockedCells="1"/>
  <mergeCells count="6">
    <mergeCell ref="L2:N2"/>
    <mergeCell ref="O2:Q2"/>
    <mergeCell ref="E2:K2"/>
    <mergeCell ref="B2:B3"/>
    <mergeCell ref="C2:C3"/>
    <mergeCell ref="D2:D3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57AF1-3251-4DEF-8B4D-EE9648AD0EA0}">
  <dimension ref="B2:DM388"/>
  <sheetViews>
    <sheetView showGridLines="0" workbookViewId="0">
      <selection activeCell="DA9" sqref="DA9"/>
    </sheetView>
  </sheetViews>
  <sheetFormatPr defaultRowHeight="12.75" x14ac:dyDescent="0.2"/>
  <cols>
    <col min="1" max="1" width="3" style="1" customWidth="1"/>
    <col min="2" max="2" width="11.5703125" style="1" customWidth="1"/>
    <col min="3" max="3" width="7.42578125" style="2" customWidth="1"/>
    <col min="4" max="4" width="13.42578125" style="1" customWidth="1"/>
    <col min="5" max="5" width="4.28515625" style="1" customWidth="1"/>
    <col min="6" max="6" width="8.85546875" style="1" bestFit="1" customWidth="1"/>
    <col min="7" max="7" width="10" style="1" customWidth="1"/>
    <col min="8" max="8" width="9.42578125" style="1" customWidth="1"/>
    <col min="9" max="10" width="8.140625" style="1" customWidth="1"/>
    <col min="11" max="11" width="12" style="1" bestFit="1" customWidth="1"/>
    <col min="12" max="12" width="11.85546875" style="1" bestFit="1" customWidth="1"/>
    <col min="13" max="13" width="10.42578125" style="1" bestFit="1" customWidth="1"/>
    <col min="14" max="14" width="10.28515625" style="1" bestFit="1" customWidth="1"/>
    <col min="15" max="15" width="17.140625" style="1" customWidth="1"/>
    <col min="16" max="16" width="4.5703125" style="1" customWidth="1"/>
    <col min="17" max="17" width="14.140625" style="1" customWidth="1"/>
    <col min="18" max="18" width="10.28515625" style="1" customWidth="1"/>
    <col min="19" max="19" width="6" style="1" customWidth="1"/>
    <col min="20" max="20" width="11.5703125" style="1" customWidth="1"/>
    <col min="21" max="21" width="9.5703125" style="1" customWidth="1"/>
    <col min="22" max="37" width="5.140625" style="1" customWidth="1"/>
    <col min="38" max="38" width="7.28515625" style="1" customWidth="1"/>
    <col min="39" max="39" width="24.5703125" style="1" customWidth="1"/>
    <col min="40" max="55" width="5.140625" style="1" customWidth="1"/>
    <col min="56" max="56" width="5.7109375" style="1" customWidth="1"/>
    <col min="57" max="57" width="24" style="1" customWidth="1"/>
    <col min="58" max="58" width="5.85546875" style="1" customWidth="1"/>
    <col min="59" max="59" width="26.42578125" style="1" customWidth="1"/>
    <col min="60" max="60" width="4.28515625" style="1" customWidth="1"/>
    <col min="61" max="61" width="10.5703125" style="1" customWidth="1"/>
    <col min="62" max="62" width="8.5703125" style="1" customWidth="1"/>
    <col min="63" max="63" width="7.42578125" style="1" customWidth="1"/>
    <col min="64" max="64" width="7.7109375" style="1" customWidth="1"/>
    <col min="65" max="65" width="8.140625" style="1" customWidth="1"/>
    <col min="66" max="66" width="7" style="1" customWidth="1"/>
    <col min="67" max="67" width="9.5703125" style="1" customWidth="1"/>
    <col min="68" max="68" width="6.140625" style="1" customWidth="1"/>
    <col min="69" max="69" width="8.42578125" style="1" customWidth="1"/>
    <col min="70" max="75" width="6.140625" style="1" customWidth="1"/>
    <col min="76" max="76" width="10.140625" style="1" customWidth="1"/>
    <col min="77" max="77" width="9.42578125" style="1" customWidth="1"/>
    <col min="78" max="79" width="6.140625" style="1" customWidth="1"/>
    <col min="80" max="80" width="7.85546875" style="1" customWidth="1"/>
    <col min="81" max="81" width="8.42578125" style="1" customWidth="1"/>
    <col min="82" max="82" width="4.85546875" style="1" customWidth="1"/>
    <col min="83" max="83" width="9.42578125" style="1" customWidth="1"/>
    <col min="84" max="84" width="8.5703125" style="1" bestFit="1" customWidth="1"/>
    <col min="85" max="85" width="7.5703125" style="1" customWidth="1"/>
    <col min="86" max="86" width="7.140625" style="1" customWidth="1"/>
    <col min="87" max="87" width="7.5703125" style="1" customWidth="1"/>
    <col min="88" max="88" width="5.5703125" style="1" customWidth="1"/>
    <col min="89" max="89" width="9.7109375" style="1" customWidth="1"/>
    <col min="90" max="90" width="5.5703125" style="1" customWidth="1"/>
    <col min="91" max="91" width="8.140625" style="1" customWidth="1"/>
    <col min="92" max="92" width="6.42578125" style="1" customWidth="1"/>
    <col min="93" max="94" width="5.5703125" style="1" customWidth="1"/>
    <col min="95" max="95" width="7" style="1" customWidth="1"/>
    <col min="96" max="96" width="6.5703125" style="1" customWidth="1"/>
    <col min="97" max="97" width="6.7109375" style="1" customWidth="1"/>
    <col min="98" max="98" width="9.42578125" style="1" customWidth="1"/>
    <col min="99" max="99" width="8.42578125" style="1" customWidth="1"/>
    <col min="100" max="100" width="5.5703125" style="1" customWidth="1"/>
    <col min="101" max="101" width="6.42578125" style="1" customWidth="1"/>
    <col min="102" max="102" width="7.85546875" style="1" customWidth="1"/>
    <col min="103" max="103" width="7.28515625" style="1" customWidth="1"/>
    <col min="104" max="104" width="9.140625" style="1"/>
    <col min="105" max="105" width="11" style="1" customWidth="1"/>
    <col min="106" max="106" width="7.5703125" style="1" customWidth="1"/>
    <col min="107" max="108" width="9.140625" style="1"/>
    <col min="109" max="109" width="10.5703125" style="1" customWidth="1"/>
    <col min="110" max="110" width="14.28515625" style="1" customWidth="1"/>
    <col min="111" max="111" width="11.5703125" style="1" customWidth="1"/>
    <col min="112" max="112" width="9.140625" style="1"/>
    <col min="113" max="113" width="9.28515625" style="1" customWidth="1"/>
    <col min="114" max="114" width="10.140625" style="1" customWidth="1"/>
    <col min="115" max="115" width="14.28515625" style="1" customWidth="1"/>
    <col min="116" max="116" width="20" style="1" bestFit="1" customWidth="1"/>
    <col min="117" max="117" width="14.42578125" style="1" customWidth="1"/>
    <col min="118" max="16384" width="9.140625" style="1"/>
  </cols>
  <sheetData>
    <row r="2" spans="2:117" hidden="1" x14ac:dyDescent="0.2"/>
    <row r="3" spans="2:117" hidden="1" x14ac:dyDescent="0.2"/>
    <row r="4" spans="2:117" hidden="1" x14ac:dyDescent="0.2"/>
    <row r="5" spans="2:117" s="5" customFormat="1" ht="19.5" thickBot="1" x14ac:dyDescent="0.35">
      <c r="B5" s="6" t="s">
        <v>24</v>
      </c>
      <c r="C5" s="6"/>
      <c r="D5" s="7" t="s">
        <v>25</v>
      </c>
      <c r="F5" s="113" t="s">
        <v>116</v>
      </c>
      <c r="G5" s="113"/>
      <c r="H5" s="113"/>
      <c r="I5" s="113"/>
      <c r="J5" s="113"/>
      <c r="K5" s="113"/>
      <c r="L5" s="113"/>
      <c r="M5" s="113"/>
      <c r="N5" s="113"/>
      <c r="O5" s="114" t="s">
        <v>117</v>
      </c>
      <c r="Q5" s="115" t="s">
        <v>28</v>
      </c>
      <c r="R5" s="113"/>
      <c r="T5" s="9" t="s">
        <v>70</v>
      </c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10" t="s">
        <v>71</v>
      </c>
      <c r="BI5" s="9" t="s">
        <v>73</v>
      </c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10" t="s">
        <v>74</v>
      </c>
      <c r="CE5" s="9" t="s">
        <v>95</v>
      </c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10" t="s">
        <v>96</v>
      </c>
      <c r="DA5" s="9" t="s">
        <v>102</v>
      </c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10" t="s">
        <v>103</v>
      </c>
    </row>
    <row r="6" spans="2:117" s="5" customFormat="1" ht="10.5" customHeight="1" x14ac:dyDescent="0.3">
      <c r="B6" s="11"/>
      <c r="C6" s="11"/>
      <c r="D6" s="12"/>
      <c r="Q6" s="8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4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4"/>
    </row>
    <row r="7" spans="2:117" hidden="1" x14ac:dyDescent="0.2">
      <c r="B7" s="4"/>
      <c r="BI7" s="1" t="s">
        <v>7</v>
      </c>
      <c r="BJ7" s="1" t="s">
        <v>75</v>
      </c>
      <c r="BK7" s="1" t="s">
        <v>76</v>
      </c>
      <c r="BL7" s="1" t="s">
        <v>77</v>
      </c>
      <c r="BM7" s="1" t="s">
        <v>78</v>
      </c>
      <c r="BN7" s="1" t="s">
        <v>79</v>
      </c>
      <c r="BO7" s="1" t="s">
        <v>80</v>
      </c>
      <c r="BP7" s="1" t="s">
        <v>81</v>
      </c>
      <c r="BQ7" s="1" t="s">
        <v>82</v>
      </c>
      <c r="BR7" s="1" t="s">
        <v>83</v>
      </c>
      <c r="BS7" s="1" t="s">
        <v>84</v>
      </c>
      <c r="BT7" s="1" t="s">
        <v>85</v>
      </c>
      <c r="BU7" s="1" t="s">
        <v>86</v>
      </c>
      <c r="BV7" s="1" t="s">
        <v>87</v>
      </c>
      <c r="BW7" s="1" t="s">
        <v>88</v>
      </c>
      <c r="BX7" s="1" t="s">
        <v>89</v>
      </c>
      <c r="BY7" s="1" t="s">
        <v>90</v>
      </c>
      <c r="BZ7" s="1" t="s">
        <v>91</v>
      </c>
      <c r="CA7" s="1" t="s">
        <v>92</v>
      </c>
      <c r="CB7" s="1" t="s">
        <v>93</v>
      </c>
      <c r="CC7" s="1" t="s">
        <v>94</v>
      </c>
      <c r="CE7" s="1" t="s">
        <v>7</v>
      </c>
      <c r="CF7" s="1" t="s">
        <v>75</v>
      </c>
      <c r="CG7" s="1" t="s">
        <v>76</v>
      </c>
      <c r="CH7" s="1" t="s">
        <v>77</v>
      </c>
      <c r="CI7" s="1" t="s">
        <v>78</v>
      </c>
      <c r="CJ7" s="1" t="s">
        <v>79</v>
      </c>
      <c r="CK7" s="1" t="s">
        <v>80</v>
      </c>
      <c r="CL7" s="1" t="s">
        <v>81</v>
      </c>
      <c r="CM7" s="1" t="s">
        <v>82</v>
      </c>
      <c r="CN7" s="1" t="s">
        <v>83</v>
      </c>
      <c r="CO7" s="1" t="s">
        <v>84</v>
      </c>
      <c r="CP7" s="1" t="s">
        <v>85</v>
      </c>
      <c r="CQ7" s="1" t="s">
        <v>86</v>
      </c>
      <c r="CR7" s="1" t="s">
        <v>87</v>
      </c>
      <c r="CS7" s="1" t="s">
        <v>88</v>
      </c>
      <c r="CT7" s="1" t="s">
        <v>89</v>
      </c>
      <c r="CU7" s="1" t="s">
        <v>90</v>
      </c>
      <c r="CV7" s="1" t="s">
        <v>91</v>
      </c>
      <c r="CW7" s="1" t="s">
        <v>92</v>
      </c>
      <c r="CX7" s="1" t="s">
        <v>93</v>
      </c>
      <c r="CY7" s="1" t="s">
        <v>94</v>
      </c>
    </row>
    <row r="8" spans="2:117" x14ac:dyDescent="0.2">
      <c r="B8" s="1" t="s">
        <v>16</v>
      </c>
      <c r="C8" s="3" t="s">
        <v>15</v>
      </c>
      <c r="D8" s="1" t="s">
        <v>118</v>
      </c>
      <c r="F8" s="1" t="s">
        <v>22</v>
      </c>
      <c r="G8" s="1" t="s">
        <v>14</v>
      </c>
      <c r="H8" s="1" t="s">
        <v>17</v>
      </c>
      <c r="I8" s="1" t="s">
        <v>10</v>
      </c>
      <c r="J8" s="1" t="s">
        <v>11</v>
      </c>
      <c r="K8" s="1" t="s">
        <v>18</v>
      </c>
      <c r="L8" s="1" t="s">
        <v>19</v>
      </c>
      <c r="M8" s="1" t="s">
        <v>20</v>
      </c>
      <c r="N8" s="1" t="s">
        <v>21</v>
      </c>
      <c r="O8" s="1" t="s">
        <v>23</v>
      </c>
      <c r="Q8" s="1" t="s">
        <v>26</v>
      </c>
      <c r="R8" s="1" t="s">
        <v>27</v>
      </c>
      <c r="T8" s="1" t="s">
        <v>32</v>
      </c>
      <c r="U8" s="1" t="s">
        <v>9</v>
      </c>
      <c r="V8" s="1" t="s">
        <v>34</v>
      </c>
      <c r="W8" s="1" t="s">
        <v>35</v>
      </c>
      <c r="X8" s="1" t="s">
        <v>36</v>
      </c>
      <c r="Y8" s="1" t="s">
        <v>37</v>
      </c>
      <c r="Z8" s="1" t="s">
        <v>38</v>
      </c>
      <c r="AA8" s="1" t="s">
        <v>39</v>
      </c>
      <c r="AB8" s="1" t="s">
        <v>40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45</v>
      </c>
      <c r="AH8" s="1" t="s">
        <v>46</v>
      </c>
      <c r="AI8" s="1" t="s">
        <v>47</v>
      </c>
      <c r="AJ8" s="1" t="s">
        <v>48</v>
      </c>
      <c r="AK8" s="1" t="s">
        <v>49</v>
      </c>
      <c r="AL8" s="1" t="s">
        <v>4</v>
      </c>
      <c r="AM8" s="1" t="s">
        <v>8</v>
      </c>
      <c r="AN8" s="1" t="s">
        <v>50</v>
      </c>
      <c r="AO8" s="1" t="s">
        <v>51</v>
      </c>
      <c r="AP8" s="1" t="s">
        <v>52</v>
      </c>
      <c r="AQ8" s="1" t="s">
        <v>53</v>
      </c>
      <c r="AR8" s="1" t="s">
        <v>54</v>
      </c>
      <c r="AS8" s="1" t="s">
        <v>55</v>
      </c>
      <c r="AT8" s="1" t="s">
        <v>56</v>
      </c>
      <c r="AU8" s="1" t="s">
        <v>57</v>
      </c>
      <c r="AV8" s="1" t="s">
        <v>58</v>
      </c>
      <c r="AW8" s="1" t="s">
        <v>59</v>
      </c>
      <c r="AX8" s="1" t="s">
        <v>60</v>
      </c>
      <c r="AY8" s="1" t="s">
        <v>61</v>
      </c>
      <c r="AZ8" s="1" t="s">
        <v>62</v>
      </c>
      <c r="BA8" s="1" t="s">
        <v>63</v>
      </c>
      <c r="BB8" s="1" t="s">
        <v>64</v>
      </c>
      <c r="BC8" s="1" t="s">
        <v>65</v>
      </c>
      <c r="BD8" s="1" t="s">
        <v>66</v>
      </c>
      <c r="BE8" s="1" t="s">
        <v>67</v>
      </c>
      <c r="BF8" s="1" t="s">
        <v>68</v>
      </c>
      <c r="BG8" s="1" t="s">
        <v>69</v>
      </c>
      <c r="BI8" s="117" t="s">
        <v>7</v>
      </c>
      <c r="BJ8" s="15" t="str" cm="1">
        <f t="array" ref="BJ8">INDEX(PuntiSD[Squadra],COLUMN()+1-COLUMN(PuntiSD[Squadra]),0+1)</f>
        <v/>
      </c>
      <c r="BK8" s="15" t="str" cm="1">
        <f t="array" ref="BK8">INDEX(PuntiSD[Squadra],COLUMN()+1-COLUMN(PuntiSD[Squadra]),0+1)</f>
        <v/>
      </c>
      <c r="BL8" s="15" t="str" cm="1">
        <f t="array" ref="BL8">INDEX(PuntiSD[Squadra],COLUMN()+1-COLUMN(PuntiSD[Squadra]),0+1)</f>
        <v/>
      </c>
      <c r="BM8" s="15" t="str" cm="1">
        <f t="array" ref="BM8">INDEX(PuntiSD[Squadra],COLUMN()+1-COLUMN(PuntiSD[Squadra]),0+1)</f>
        <v/>
      </c>
      <c r="BN8" s="15" t="str" cm="1">
        <f t="array" ref="BN8">INDEX(PuntiSD[Squadra],COLUMN()+1-COLUMN(PuntiSD[Squadra]),0+1)</f>
        <v/>
      </c>
      <c r="BO8" s="15" t="str" cm="1">
        <f t="array" ref="BO8">INDEX(PuntiSD[Squadra],COLUMN()+1-COLUMN(PuntiSD[Squadra]),0+1)</f>
        <v/>
      </c>
      <c r="BP8" s="15" t="str" cm="1">
        <f t="array" ref="BP8">INDEX(PuntiSD[Squadra],COLUMN()+1-COLUMN(PuntiSD[Squadra]),0+1)</f>
        <v/>
      </c>
      <c r="BQ8" s="15" t="str" cm="1">
        <f t="array" ref="BQ8">INDEX(PuntiSD[Squadra],COLUMN()+1-COLUMN(PuntiSD[Squadra]),0+1)</f>
        <v/>
      </c>
      <c r="BR8" s="15" t="str" cm="1">
        <f t="array" ref="BR8">INDEX(PuntiSD[Squadra],COLUMN()+1-COLUMN(PuntiSD[Squadra]),0+1)</f>
        <v/>
      </c>
      <c r="BS8" s="15" t="str" cm="1">
        <f t="array" ref="BS8">INDEX(PuntiSD[Squadra],COLUMN()+1-COLUMN(PuntiSD[Squadra]),0+1)</f>
        <v/>
      </c>
      <c r="BT8" s="15" t="str" cm="1">
        <f t="array" ref="BT8">INDEX(PuntiSD[Squadra],COLUMN()+1-COLUMN(PuntiSD[Squadra]),0+1)</f>
        <v/>
      </c>
      <c r="BU8" s="15" t="str" cm="1">
        <f t="array" ref="BU8">INDEX(PuntiSD[Squadra],COLUMN()+1-COLUMN(PuntiSD[Squadra]),0+1)</f>
        <v/>
      </c>
      <c r="BV8" s="15" t="str" cm="1">
        <f t="array" ref="BV8">INDEX(PuntiSD[Squadra],COLUMN()+1-COLUMN(PuntiSD[Squadra]),0+1)</f>
        <v/>
      </c>
      <c r="BW8" s="15" t="str" cm="1">
        <f t="array" ref="BW8">INDEX(PuntiSD[Squadra],COLUMN()+1-COLUMN(PuntiSD[Squadra]),0+1)</f>
        <v/>
      </c>
      <c r="BX8" s="15" t="str" cm="1">
        <f t="array" ref="BX8">INDEX(PuntiSD[Squadra],COLUMN()+1-COLUMN(PuntiSD[Squadra]),0+1)</f>
        <v/>
      </c>
      <c r="BY8" s="15" t="str" cm="1">
        <f t="array" ref="BY8">INDEX(PuntiSD[Squadra],COLUMN()+1-COLUMN(PuntiSD[Squadra]),0+1)</f>
        <v/>
      </c>
      <c r="BZ8" s="15" t="str" cm="1">
        <f t="array" ref="BZ8">INDEX(PuntiSD[Squadra],COLUMN()+1-COLUMN(PuntiSD[Squadra]),0+1)</f>
        <v/>
      </c>
      <c r="CA8" s="15" t="str" cm="1">
        <f t="array" ref="CA8">INDEX(PuntiSD[Squadra],COLUMN()+1-COLUMN(PuntiSD[Squadra]),0+1)</f>
        <v/>
      </c>
      <c r="CB8" s="15" t="str" cm="1">
        <f t="array" ref="CB8">INDEX(PuntiSD[Squadra],COLUMN()+1-COLUMN(PuntiSD[Squadra]),0+1)</f>
        <v/>
      </c>
      <c r="CC8" s="15" t="str" cm="1">
        <f t="array" ref="CC8">INDEX(PuntiSD[Squadra],COLUMN()+1-COLUMN(PuntiSD[Squadra]),0+1)</f>
        <v/>
      </c>
      <c r="CE8" s="117" t="s">
        <v>7</v>
      </c>
      <c r="CF8" s="15" t="str" cm="1">
        <f t="array" ref="CF8">INDEX(RetiSD[Squadra],COLUMN()+1-COLUMN(RetiSD[Squadra]),0+1)</f>
        <v/>
      </c>
      <c r="CG8" s="15" t="str" cm="1">
        <f t="array" ref="CG8">INDEX(RetiSD[Squadra],COLUMN()+1-COLUMN(RetiSD[Squadra]),0+1)</f>
        <v/>
      </c>
      <c r="CH8" s="15" t="str" cm="1">
        <f t="array" ref="CH8">INDEX(RetiSD[Squadra],COLUMN()+1-COLUMN(RetiSD[Squadra]),0+1)</f>
        <v/>
      </c>
      <c r="CI8" s="15" t="str" cm="1">
        <f t="array" ref="CI8">INDEX(RetiSD[Squadra],COLUMN()+1-COLUMN(RetiSD[Squadra]),0+1)</f>
        <v/>
      </c>
      <c r="CJ8" s="15" t="str" cm="1">
        <f t="array" ref="CJ8">INDEX(RetiSD[Squadra],COLUMN()+1-COLUMN(RetiSD[Squadra]),0+1)</f>
        <v/>
      </c>
      <c r="CK8" s="15" t="str" cm="1">
        <f t="array" ref="CK8">INDEX(RetiSD[Squadra],COLUMN()+1-COLUMN(RetiSD[Squadra]),0+1)</f>
        <v/>
      </c>
      <c r="CL8" s="15" t="str" cm="1">
        <f t="array" ref="CL8">INDEX(RetiSD[Squadra],COLUMN()+1-COLUMN(RetiSD[Squadra]),0+1)</f>
        <v/>
      </c>
      <c r="CM8" s="15" t="str" cm="1">
        <f t="array" ref="CM8">INDEX(RetiSD[Squadra],COLUMN()+1-COLUMN(RetiSD[Squadra]),0+1)</f>
        <v/>
      </c>
      <c r="CN8" s="15" t="str" cm="1">
        <f t="array" ref="CN8">INDEX(RetiSD[Squadra],COLUMN()+1-COLUMN(RetiSD[Squadra]),0+1)</f>
        <v/>
      </c>
      <c r="CO8" s="15" t="str" cm="1">
        <f t="array" ref="CO8">INDEX(RetiSD[Squadra],COLUMN()+1-COLUMN(RetiSD[Squadra]),0+1)</f>
        <v/>
      </c>
      <c r="CP8" s="15" t="str" cm="1">
        <f t="array" ref="CP8">INDEX(RetiSD[Squadra],COLUMN()+1-COLUMN(RetiSD[Squadra]),0+1)</f>
        <v/>
      </c>
      <c r="CQ8" s="15" t="str" cm="1">
        <f t="array" ref="CQ8">INDEX(RetiSD[Squadra],COLUMN()+1-COLUMN(RetiSD[Squadra]),0+1)</f>
        <v/>
      </c>
      <c r="CR8" s="15" t="str" cm="1">
        <f t="array" ref="CR8">INDEX(RetiSD[Squadra],COLUMN()+1-COLUMN(RetiSD[Squadra]),0+1)</f>
        <v/>
      </c>
      <c r="CS8" s="15" t="str" cm="1">
        <f t="array" ref="CS8">INDEX(RetiSD[Squadra],COLUMN()+1-COLUMN(RetiSD[Squadra]),0+1)</f>
        <v/>
      </c>
      <c r="CT8" s="15" t="str" cm="1">
        <f t="array" ref="CT8">INDEX(RetiSD[Squadra],COLUMN()+1-COLUMN(RetiSD[Squadra]),0+1)</f>
        <v/>
      </c>
      <c r="CU8" s="15" t="str" cm="1">
        <f t="array" ref="CU8">INDEX(RetiSD[Squadra],COLUMN()+1-COLUMN(RetiSD[Squadra]),0+1)</f>
        <v/>
      </c>
      <c r="CV8" s="15" t="str" cm="1">
        <f t="array" ref="CV8">INDEX(RetiSD[Squadra],COLUMN()+1-COLUMN(RetiSD[Squadra]),0+1)</f>
        <v/>
      </c>
      <c r="CW8" s="15" t="str" cm="1">
        <f t="array" ref="CW8">INDEX(RetiSD[Squadra],COLUMN()+1-COLUMN(RetiSD[Squadra]),0+1)</f>
        <v/>
      </c>
      <c r="CX8" s="15" t="str" cm="1">
        <f t="array" ref="CX8">INDEX(RetiSD[Squadra],COLUMN()+1-COLUMN(RetiSD[Squadra]),0+1)</f>
        <v/>
      </c>
      <c r="CY8" s="15" t="str" cm="1">
        <f t="array" ref="CY8">INDEX(RetiSD[Squadra],COLUMN()+1-COLUMN(RetiSD[Squadra]),0+1)</f>
        <v/>
      </c>
      <c r="DA8" s="1" t="s">
        <v>7</v>
      </c>
      <c r="DB8" s="1" t="s">
        <v>4</v>
      </c>
      <c r="DC8" s="1" t="s">
        <v>29</v>
      </c>
      <c r="DD8" s="1" t="s">
        <v>30</v>
      </c>
      <c r="DE8" s="1" t="s">
        <v>31</v>
      </c>
      <c r="DF8" s="1" t="s">
        <v>33</v>
      </c>
      <c r="DG8" s="1" t="s">
        <v>32</v>
      </c>
      <c r="DH8" s="1" t="s">
        <v>71</v>
      </c>
      <c r="DI8" s="1" t="s">
        <v>97</v>
      </c>
      <c r="DJ8" s="1" t="s">
        <v>98</v>
      </c>
      <c r="DK8" s="1" t="s">
        <v>99</v>
      </c>
      <c r="DL8" s="1" t="s">
        <v>100</v>
      </c>
      <c r="DM8" s="1" t="s">
        <v>101</v>
      </c>
    </row>
    <row r="9" spans="2:117" x14ac:dyDescent="0.2">
      <c r="B9" s="1">
        <f ca="1">SUM(OFFSET($C$9:$C$46,-1,0,ROW()-ROW($C$8)))+1</f>
        <v>1</v>
      </c>
      <c r="C9" s="2" cm="1">
        <f t="array" ref="C9">Check[]/2</f>
        <v>2</v>
      </c>
      <c r="D9" s="1" t="str" cm="1">
        <f t="array" ref="D9">IF(ROW()-ROW(Helper[#Headers])&lt;Check[],"Giornata"&amp;ROW()-ROW(Helper[#Headers]),IF(ROW()-ROW(Helper[#Headers])&gt;(Check[]-1)*2,"","Giornata"&amp;12+ROW(D9)-Check[]))</f>
        <v>Giornata1</v>
      </c>
      <c r="F9" s="1" cm="1">
        <f t="array" ref="F9">IF(ROW()-ROW(Risultati[#Headers])&gt;Check[]*(Check[]-1),"",Check[]*(Check[]-1)-Check[]*(Check[]-1)+ROW()-ROW(Risultati[#Headers]))</f>
        <v>1</v>
      </c>
      <c r="G9" s="1" t="str">
        <f ca="1">IF(Risultati[[#This Row],[ID_Riga]]="","",VLOOKUP(F9,Helper[],3,TRUE))</f>
        <v>Giornata1</v>
      </c>
      <c r="H9" s="4">
        <f ca="1">IF(Risultati[[#This Row],[ID_Riga]]="","",Risultati[[#This Row],[ID_Riga]]-VLOOKUP(Risultati[[#This Row],[ID_Riga]],Helper[],1,TRUE)+1)</f>
        <v>1</v>
      </c>
      <c r="I9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9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9" s="4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9" s="1" t="str">
        <f ca="1">IF(Risultati[[#This Row],[Punti_SqrA]]="","",IF(Risultati[[#This Row],[Punti_SqrA]]=3,0,IF(Risultati[[#This Row],[Punti_SqrA]]=0,3,1)))</f>
        <v/>
      </c>
      <c r="M9" s="1" t="str">
        <f ca="1">IF(Risultati[[#This Row],[Punti_SqrA]]="","",SUM(INDEX(INDIRECT(Risultati[[#This Row],[Tabella]]),Risultati[[#This Row],[RigaTab]],3)))</f>
        <v/>
      </c>
      <c r="N9" s="1" t="str">
        <f ca="1">IF(Risultati[[#This Row],[Punti_SqrA]]="","",SUM(INDEX(INDIRECT(Risultati[[#This Row],[Tabella]]),Risultati[[#This Row],[RigaTab]],4)))</f>
        <v/>
      </c>
      <c r="O9" s="1" t="str">
        <f ca="1">Risultati[[#This Row],[SqrA]]&amp;Risultati[[#This Row],[SqrB]]</f>
        <v/>
      </c>
      <c r="Q9" s="1" t="str" cm="1">
        <f t="array" ref="Q9">IF(INDEX(ListaSquadre[],ROW()-ROW(Penalizzazione[#Headers]))="","",INDEX(ListaSquadre[],ROW()-ROW(Penalizzazione[#Headers])))</f>
        <v/>
      </c>
      <c r="R9" s="1">
        <v>0</v>
      </c>
      <c r="T9" s="2">
        <f ca="1">IFERROR(INDEX(Classifica[PreParimerito],MATCH(Avulsa[[#This Row],[Squadre]],Classifica[ClParziale],0)),"")</f>
        <v>0</v>
      </c>
      <c r="U9" s="3" t="str">
        <f t="array" aca="1" ref="U9" ca="1">IF(ROWS(U$8:U8)&gt;COUNTA(Classifica[Parimerito]),"",IFERROR(INDEX(Classifica[Parimerito],SMALL(IF(Classifica[Parimerito]&lt;&gt;"",ROW(Classifica[Parimerito])-ROW(Classifica[#Headers])),ROWS(U$8:U8))),""))</f>
        <v/>
      </c>
      <c r="V9" s="2" t="str">
        <f ca="1">IF(Avulsa[[#This Row],[Parimerito]]="","",IF(Avulsa[[#This Row],[Parimerito]]=OFFSET(Avulsa[[#This Row],[Parimerito]],1,0),VLOOKUP(Avulsa[[#This Row],[Squadre]],$BI$9:$CC$28,MATCH(OFFSET(Avulsa[[#This Row],[Squadre]],1,0),$BJ$8:$CC$8,0)+1,FALSE),""))</f>
        <v/>
      </c>
      <c r="W9" s="2" t="str">
        <f ca="1">IF(Avulsa[[#This Row],[Parimerito]]="","",IF(Avulsa[[#This Row],[Parimerito]]=OFFSET(Avulsa[[#This Row],[Parimerito]],-1,0),VLOOKUP(Avulsa[[#This Row],[Squadre]],$BI$9:$CC$28,MATCH(OFFSET(Avulsa[[#This Row],[Squadre]],-1,0),$BJ$8:$CC$8,0)+1,FALSE),""))</f>
        <v/>
      </c>
      <c r="X9" s="2" t="str">
        <f ca="1">IF(Avulsa[[#This Row],[Parimerito]]="","",IF(Avulsa[[#This Row],[Parimerito]]=OFFSET(Avulsa[[#This Row],[Parimerito]],2,0),VLOOKUP(Avulsa[[#This Row],[Squadre]],$BI$9:$CC$28,MATCH(OFFSET(Avulsa[[#This Row],[Squadre]],2,0),$BJ$8:$CC$8,0)+1,FALSE),""))</f>
        <v/>
      </c>
      <c r="Y9" s="2" t="e">
        <f ca="1">IF(Avulsa[[#This Row],[Parimerito]]="","",IF(Avulsa[[#This Row],[Parimerito]]=OFFSET(Avulsa[[#This Row],[Parimerito]],-2,0),VLOOKUP(Avulsa[[#This Row],[Squadre]],$BI$9:$CC$28,MATCH(OFFSET(Avulsa[[#This Row],[Squadre]],-2,0),$BJ$8:$CC$8,0)+1,FALSE),""))</f>
        <v>#N/A</v>
      </c>
      <c r="Z9" s="2" t="str">
        <f ca="1">IF(Avulsa[[#This Row],[Parimerito]]="","",IF(Avulsa[[#This Row],[Parimerito]]=OFFSET(Avulsa[[#This Row],[Parimerito]],3,0),VLOOKUP(Avulsa[[#This Row],[Squadre]],$BI$9:$CC$28,MATCH(OFFSET(Avulsa[[#This Row],[Squadre]],3,0),$BJ$8:$CC$8,0)+1,FALSE),""))</f>
        <v/>
      </c>
      <c r="AA9" s="2" t="e">
        <f ca="1">IF(Avulsa[[#This Row],[Parimerito]]="","",IF(Avulsa[[#This Row],[Parimerito]]=OFFSET(Avulsa[[#This Row],[Parimerito]],-3,0),VLOOKUP(Avulsa[[#This Row],[Squadre]],$BI$9:$CC$28,MATCH(OFFSET(Avulsa[[#This Row],[Squadre]],-3,0),$BJ$8:$CC$8,0)+1,FALSE),""))</f>
        <v>#N/A</v>
      </c>
      <c r="AB9" s="2" t="str">
        <f ca="1">IF(Avulsa[[#This Row],[Parimerito]]="","",IF(Avulsa[[#This Row],[Parimerito]]=OFFSET(Avulsa[[#This Row],[Parimerito]],4,0),VLOOKUP(Avulsa[[#This Row],[Squadre]],$BI$9:$CC$28,MATCH(OFFSET(Avulsa[[#This Row],[Squadre]],4,0),$BJ$8:$CC$8,0)+1,FALSE),""))</f>
        <v/>
      </c>
      <c r="AC9" s="2" t="str">
        <f ca="1">IF(Avulsa[[#This Row],[Parimerito]]="","",IF(Avulsa[[#This Row],[Parimerito]]=OFFSET(Avulsa[[#This Row],[Parimerito]],-4,0),VLOOKUP(Avulsa[[#This Row],[Squadre]],$BI$9:$CC$28,MATCH(OFFSET(Avulsa[[#This Row],[Squadre]],-4,0),$BJ$8:$CC$8,0)+1,FALSE),""))</f>
        <v/>
      </c>
      <c r="AD9" s="2" t="str">
        <f ca="1">IF(Avulsa[[#This Row],[Parimerito]]="","",IF(Avulsa[[#This Row],[Parimerito]]=OFFSET(Avulsa[[#This Row],[Parimerito]],5,0),VLOOKUP(Avulsa[[#This Row],[Squadre]],$BI$9:$CC$28,MATCH(OFFSET(Avulsa[[#This Row],[Squadre]],5,0),$BJ$8:$CC$8,0)+1,FALSE),""))</f>
        <v/>
      </c>
      <c r="AE9" s="2" t="e">
        <f ca="1">IF(Avulsa[[#This Row],[Parimerito]]="","",IF(Avulsa[[#This Row],[Parimerito]]=OFFSET(Avulsa[[#This Row],[Parimerito]],-5,0),VLOOKUP(Avulsa[[#This Row],[Squadre]],$BI$9:$CC$28,MATCH(OFFSET(Avulsa[[#This Row],[Squadre]],-5,0),$BJ$8:$CC$8,0)+1,FALSE),""))</f>
        <v>#N/A</v>
      </c>
      <c r="AF9" s="2" t="str">
        <f ca="1">IF(Avulsa[[#This Row],[Parimerito]]="","",IF(Avulsa[[#This Row],[Parimerito]]=OFFSET(Avulsa[[#This Row],[Parimerito]],6,0),VLOOKUP(Avulsa[[#This Row],[Squadre]],$BI$9:$CC$28,MATCH(OFFSET(Avulsa[[#This Row],[Squadre]],6,0),$BJ$8:$CC$8,0)+1,FALSE),""))</f>
        <v/>
      </c>
      <c r="AG9" s="2" t="e">
        <f ca="1">IF(Avulsa[[#This Row],[Parimerito]]="","",IF(Avulsa[[#This Row],[Parimerito]]=OFFSET(Avulsa[[#This Row],[Parimerito]],-6,0),VLOOKUP(Avulsa[[#This Row],[Squadre]],$BI$9:$CC$28,MATCH(OFFSET(Avulsa[[#This Row],[Squadre]],-6,0),$BJ$8:$CC$8,0)+1,FALSE),""))</f>
        <v>#N/A</v>
      </c>
      <c r="AH9" s="2" t="str">
        <f ca="1">IF(Avulsa[[#This Row],[Parimerito]]="","",IF(Avulsa[[#This Row],[Parimerito]]=OFFSET(Avulsa[[#This Row],[Parimerito]],7,0),VLOOKUP(Avulsa[[#This Row],[Squadre]],$BI$9:$CC$28,MATCH(OFFSET(Avulsa[[#This Row],[Squadre]],7,0),$BJ$8:$CC$8,0)+1,FALSE),""))</f>
        <v/>
      </c>
      <c r="AI9" s="2" t="e">
        <f ca="1">IF(Avulsa[[#This Row],[Parimerito]]="","",IF(Avulsa[[#This Row],[Parimerito]]=OFFSET(Avulsa[[#This Row],[Parimerito]],-7,0),VLOOKUP(Avulsa[[#This Row],[Squadre]],$BI$9:$CC$28,MATCH(OFFSET(Avulsa[[#This Row],[Squadre]],-7,0),$BJ$8:$CC$8,0)+1,FALSE),""))</f>
        <v>#N/A</v>
      </c>
      <c r="AJ9" s="2" t="str">
        <f ca="1">IF(Avulsa[[#This Row],[Parimerito]]="","",IF(Avulsa[[#This Row],[Parimerito]]=OFFSET(Avulsa[[#This Row],[Parimerito]],8,0),VLOOKUP(Avulsa[[#This Row],[Squadre]],$BI$9:$CC$28,MATCH(OFFSET(Avulsa[[#This Row],[Squadre]],8,0),$BJ$8:$CC$8,0)+1,FALSE),""))</f>
        <v/>
      </c>
      <c r="AK9" s="2" t="e">
        <f ca="1">IF(Avulsa[[#This Row],[Parimerito]]="","",IF(Avulsa[[#This Row],[Parimerito]]=OFFSET(Avulsa[[#This Row],[Parimerito]],-8,0),VLOOKUP(Avulsa[[#This Row],[Squadre]],$BI$9:$CC$28,MATCH(OFFSET(Avulsa[[#This Row],[Squadre]],-8,0),$BJ$8:$CC$8,0)+1,FALSE),""))</f>
        <v>#N/A</v>
      </c>
      <c r="AL9" s="18" t="e">
        <f ca="1">IF(Avulsa[[#This Row],[Parimerito]]="","",SUM(Avulsa[[#This Row],[1a]:[8b]]))</f>
        <v>#N/A</v>
      </c>
      <c r="AM9" s="2" t="e" cm="1">
        <f t="array" aca="1" ref="AM9" ca="1">IF(Avulsa[[#This Row],[Parimerito]]="","",SUMPRODUCT(--(Avulsa[[#This Row],[Parimerito]]=Avulsa[Parimerito]),--(Avulsa[[#This Row],[Punti]]&lt;Avulsa[Punti]))+1)</f>
        <v>#N/A</v>
      </c>
      <c r="AN9" s="2" t="str">
        <f ca="1">IF(Avulsa[[#This Row],[Parimerito]]="","",IF(Avulsa[[#This Row],[Parimerito]]=OFFSET(Avulsa[[#This Row],[Parimerito]],1,0),VLOOKUP(Avulsa[[#This Row],[Squadre]],$CE$9:$CY$28,MATCH(OFFSET(Avulsa[[#This Row],[Squadre]],1,0),$CF$8:$CY$8,0)+1,FALSE),""))</f>
        <v/>
      </c>
      <c r="AO9" s="2" t="str">
        <f ca="1">IF(Avulsa[[#This Row],[Parimerito]]="","",IF(Avulsa[[#This Row],[Parimerito]]=OFFSET(Avulsa[[#This Row],[Parimerito]],-1,0),VLOOKUP(Avulsa[[#This Row],[Squadre]],$CE$9:$CY$28,MATCH(OFFSET(Avulsa[[#This Row],[Squadre]],-1,0),$CF$8:$CY$8,0)+1,FALSE),""))</f>
        <v/>
      </c>
      <c r="AP9" s="2" t="str">
        <f ca="1">IF(Avulsa[[#This Row],[Parimerito]]="","",IF(Avulsa[[#This Row],[Parimerito]]=OFFSET(Avulsa[[#This Row],[Parimerito]],2,0),VLOOKUP(Avulsa[[#This Row],[Squadre]],$CE$9:$CY$28,MATCH(OFFSET(Avulsa[[#This Row],[Squadre]],2,0),$CF$8:$CY$8,0)+1,FALSE),""))</f>
        <v/>
      </c>
      <c r="AQ9" s="2" t="e">
        <f ca="1">IF(Avulsa[[#This Row],[Parimerito]]="","",IF(Avulsa[[#This Row],[Parimerito]]=OFFSET(Avulsa[[#This Row],[Parimerito]],-2,0),VLOOKUP(Avulsa[[#This Row],[Squadre]],$CE$9:$CY$28,MATCH(OFFSET(Avulsa[[#This Row],[Squadre]],-2,0),$CF$8:$CY$8,0)+1,FALSE),""))</f>
        <v>#N/A</v>
      </c>
      <c r="AR9" s="2" t="str">
        <f ca="1">IF(Avulsa[[#This Row],[Parimerito]]="","",IF(Avulsa[[#This Row],[Parimerito]]=OFFSET(Avulsa[[#This Row],[Parimerito]],3,0),VLOOKUP(Avulsa[[#This Row],[Squadre]],$CE$9:$CY$28,MATCH(OFFSET(Avulsa[[#This Row],[Squadre]],3,0),$CF$8:$CY$8,0)+1,FALSE),""))</f>
        <v/>
      </c>
      <c r="AS9" s="2" t="e">
        <f ca="1">IF(Avulsa[[#This Row],[Parimerito]]="","",IF(Avulsa[[#This Row],[Parimerito]]=OFFSET(Avulsa[[#This Row],[Parimerito]],-3,0),VLOOKUP(Avulsa[[#This Row],[Squadre]],$CE$9:$CY$28,MATCH(OFFSET(Avulsa[[#This Row],[Squadre]],-3,0),$CF$8:$CY$8,0)+1,FALSE),""))</f>
        <v>#N/A</v>
      </c>
      <c r="AT9" s="2" t="str">
        <f ca="1">IF(Avulsa[[#This Row],[Parimerito]]="","",IF(Avulsa[[#This Row],[Parimerito]]=OFFSET(Avulsa[[#This Row],[Parimerito]],4,0),VLOOKUP(Avulsa[[#This Row],[Squadre]],$CE$9:$CY$28,MATCH(OFFSET(Avulsa[[#This Row],[Squadre]],4,0),$CF$8:$CY$8,0)+1,FALSE),""))</f>
        <v/>
      </c>
      <c r="AU9" s="2" t="str">
        <f ca="1">IF(Avulsa[[#This Row],[Parimerito]]="","",IF(Avulsa[[#This Row],[Parimerito]]=OFFSET(Avulsa[[#This Row],[Parimerito]],-4,0),VLOOKUP(Avulsa[[#This Row],[Squadre]],$CE$9:$CY$28,MATCH(OFFSET(Avulsa[[#This Row],[Squadre]],-4,0),$CF$8:$CY$8,0)+1,FALSE),""))</f>
        <v/>
      </c>
      <c r="AV9" s="2" t="str">
        <f ca="1">IF(Avulsa[[#This Row],[Parimerito]]="","",IF(Avulsa[[#This Row],[Parimerito]]=OFFSET(Avulsa[[#This Row],[Parimerito]],5,0),VLOOKUP(Avulsa[[#This Row],[Squadre]],$CE$9:$CY$28,MATCH(OFFSET(Avulsa[[#This Row],[Squadre]],5,0),$CF$8:$CY$8,0)+1,FALSE),""))</f>
        <v/>
      </c>
      <c r="AW9" s="2" t="e">
        <f ca="1">IF(Avulsa[[#This Row],[Parimerito]]="","",IF(Avulsa[[#This Row],[Parimerito]]=OFFSET(Avulsa[[#This Row],[Parimerito]],-5,0),VLOOKUP(Avulsa[[#This Row],[Squadre]],$CE$9:$CY$28,MATCH(OFFSET(Avulsa[[#This Row],[Squadre]],-5,0),$CF$8:$CY$8,0)+1,FALSE),""))</f>
        <v>#N/A</v>
      </c>
      <c r="AX9" s="2" t="str">
        <f ca="1">IF(Avulsa[[#This Row],[Parimerito]]="","",IF(Avulsa[[#This Row],[Parimerito]]=OFFSET(Avulsa[[#This Row],[Parimerito]],6,0),VLOOKUP(Avulsa[[#This Row],[Squadre]],$CE$9:$CY$28,MATCH(OFFSET(Avulsa[[#This Row],[Squadre]],6,0),$CF$8:$CY$8,0)+1,FALSE),""))</f>
        <v/>
      </c>
      <c r="AY9" s="2" t="e">
        <f ca="1">IF(Avulsa[[#This Row],[Parimerito]]="","",IF(Avulsa[[#This Row],[Parimerito]]=OFFSET(Avulsa[[#This Row],[Parimerito]],-6,0),VLOOKUP(Avulsa[[#This Row],[Squadre]],$CE$9:$CY$28,MATCH(OFFSET(Avulsa[[#This Row],[Squadre]],-6,0),$CF$8:$CY$8,0)+1,FALSE),""))</f>
        <v>#N/A</v>
      </c>
      <c r="AZ9" s="2" t="str">
        <f ca="1">IF(Avulsa[[#This Row],[Parimerito]]="","",IF(Avulsa[[#This Row],[Parimerito]]=OFFSET(Avulsa[[#This Row],[Parimerito]],7,0),VLOOKUP(Avulsa[[#This Row],[Squadre]],$CE$9:$CY$28,MATCH(OFFSET(Avulsa[[#This Row],[Squadre]],7,0),$CF$8:$CY$8,0)+1,FALSE),""))</f>
        <v/>
      </c>
      <c r="BA9" s="2" t="e">
        <f ca="1">IF(Avulsa[[#This Row],[Parimerito]]="","",IF(Avulsa[[#This Row],[Parimerito]]=OFFSET(Avulsa[[#This Row],[Parimerito]],-7,0),VLOOKUP(Avulsa[[#This Row],[Squadre]],$CE$9:$CY$28,MATCH(OFFSET(Avulsa[[#This Row],[Squadre]],-7,0),$CF$8:$CY$8,0)+1,FALSE),""))</f>
        <v>#N/A</v>
      </c>
      <c r="BB9" s="2" t="str">
        <f ca="1">IF(Avulsa[[#This Row],[Parimerito]]="","",IF(Avulsa[[#This Row],[Parimerito]]=OFFSET(Avulsa[[#This Row],[Parimerito]],8,0),VLOOKUP(Avulsa[[#This Row],[Squadre]],$CE$9:$CY$28,MATCH(OFFSET(Avulsa[[#This Row],[Squadre]],8,0),$CF$8:$CY$8,0)+1,FALSE),""))</f>
        <v/>
      </c>
      <c r="BC9" s="2" t="e">
        <f ca="1">IF(Avulsa[[#This Row],[Parimerito]]="","",IF(Avulsa[[#This Row],[Parimerito]]=OFFSET(Avulsa[[#This Row],[Parimerito]],-8,0),VLOOKUP(Avulsa[[#This Row],[Squadre]],$CE$9:$CY$28,MATCH(OFFSET(Avulsa[[#This Row],[Squadre]],-8,0),$CF$8:$CY$8,0)+1,FALSE),""))</f>
        <v>#N/A</v>
      </c>
      <c r="BD9" s="18" t="e">
        <f ca="1">IF(Avulsa[[#This Row],[Parimerito]]="","",SUM(Avulsa[[#This Row],[a1]:[h2]]))</f>
        <v>#N/A</v>
      </c>
      <c r="BE9" s="2" t="e" cm="1">
        <f t="array" aca="1" ref="BE9" ca="1">IF(Avulsa[[#This Row],[Parimerito]]="","",SUMPRODUCT(--(Avulsa[[#This Row],[Parimerito]]=Avulsa[Parimerito]),--(Avulsa[[#This Row],[Gol]]&lt;Avulsa[Gol]))+1)</f>
        <v>#N/A</v>
      </c>
      <c r="BF9" s="2" t="str">
        <f ca="1">IFERROR(Avulsa[[#This Row],[ClassificaPuntiScontriDiretti]]+Avulsa[[#This Row],[ClassificaGolScontriDiretti]]/100,"")</f>
        <v/>
      </c>
      <c r="BG9" s="2" t="str">
        <f ca="1">IFERROR(_xlfn.RANK.EQ(Avulsa[[#This Row],[calc]],Avulsa[calc],1),"")</f>
        <v/>
      </c>
      <c r="BI9" s="16" t="str" cm="1">
        <f t="array" ref="BI9">IF(INDEX(ListaSquadre[],ROW()-1-ROW(PuntiSD[#Headers]))="","",INDEX(ListaSquadre[],ROW()-1-ROW(PuntiSD[#Headers])))</f>
        <v/>
      </c>
      <c r="BJ9" s="18" t="str">
        <f>IF(PuntiSD[[#This Row],[Squadra]]="","",IF(BJ$8="","",IF(PuntiSD[[#This Row],[Squadra]]=BJ$8,"",IF(ISERROR(VLOOKUP(PuntiSD[[#This Row],[Squadra]]&amp;BJ$8,Risultati[SqrCoppie],1,FALSE)),"-",IF(AND(INDEX(Risultati[Punti_SqrA],MATCH(PuntiSD[[#This Row],[Squadra]]&amp;BJ$8,Risultati[SqrCoppie],0))="",INDEX(Risultati[Punti_SqrA],MATCH(BJ$8&amp;PuntiSD[[#This Row],[Squadra]],Risultati[SqrCoppie],0))=""),"-",SUMIFS(Risultati[Punti_SqrA],Risultati[SqrA],PuntiSD[[#This Row],[Squadra]],Risultati[SqrB],BJ$8)+SUMIFS(Risultati[Punti_SqrB],Risultati[SqrB],PuntiSD[[#This Row],[Squadra]],Risultati[SqrA],BJ$8))))))</f>
        <v/>
      </c>
      <c r="BK9" s="18" t="str">
        <f>IF(PuntiSD[[#This Row],[Squadra]]="","",IF(BK$8="","",IF(PuntiSD[[#This Row],[Squadra]]=BK$8,"",IF(ISERROR(VLOOKUP(PuntiSD[[#This Row],[Squadra]]&amp;BK$8,Risultati[SqrCoppie],1,FALSE)),"-",IF(AND(INDEX(Risultati[Punti_SqrA],MATCH(PuntiSD[[#This Row],[Squadra]]&amp;BK$8,Risultati[SqrCoppie],0))="",INDEX(Risultati[Punti_SqrA],MATCH(BK$8&amp;PuntiSD[[#This Row],[Squadra]],Risultati[SqrCoppie],0))=""),"-",SUMIFS(Risultati[Punti_SqrA],Risultati[SqrA],PuntiSD[[#This Row],[Squadra]],Risultati[SqrB],BK$8)+SUMIFS(Risultati[Punti_SqrB],Risultati[SqrB],PuntiSD[[#This Row],[Squadra]],Risultati[SqrA],BK$8))))))</f>
        <v/>
      </c>
      <c r="BL9" s="2" t="str">
        <f>IF(PuntiSD[[#This Row],[Squadra]]="","",IF(BL$8="","",IF(PuntiSD[[#This Row],[Squadra]]=BL$8,"",IF(ISERROR(VLOOKUP(PuntiSD[[#This Row],[Squadra]]&amp;BL$8,Risultati[SqrCoppie],1,FALSE)),"-",IF(AND(INDEX(Risultati[Punti_SqrA],MATCH(PuntiSD[[#This Row],[Squadra]]&amp;BL$8,Risultati[SqrCoppie],0))="",INDEX(Risultati[Punti_SqrA],MATCH(BL$8&amp;PuntiSD[[#This Row],[Squadra]],Risultati[SqrCoppie],0))=""),"-",SUMIFS(Risultati[Punti_SqrA],Risultati[SqrA],PuntiSD[[#This Row],[Squadra]],Risultati[SqrB],BL$8)+SUMIFS(Risultati[Punti_SqrB],Risultati[SqrB],PuntiSD[[#This Row],[Squadra]],Risultati[SqrA],BL$8))))))</f>
        <v/>
      </c>
      <c r="BM9" s="2" t="str">
        <f>IF(PuntiSD[[#This Row],[Squadra]]="","",IF(BM$8="","",IF(PuntiSD[[#This Row],[Squadra]]=BM$8,"",IF(ISERROR(VLOOKUP(PuntiSD[[#This Row],[Squadra]]&amp;BM$8,Risultati[SqrCoppie],1,FALSE)),"-",IF(AND(INDEX(Risultati[Punti_SqrA],MATCH(PuntiSD[[#This Row],[Squadra]]&amp;BM$8,Risultati[SqrCoppie],0))="",INDEX(Risultati[Punti_SqrA],MATCH(BM$8&amp;PuntiSD[[#This Row],[Squadra]],Risultati[SqrCoppie],0))=""),"-",SUMIFS(Risultati[Punti_SqrA],Risultati[SqrA],PuntiSD[[#This Row],[Squadra]],Risultati[SqrB],BM$8)+SUMIFS(Risultati[Punti_SqrB],Risultati[SqrB],PuntiSD[[#This Row],[Squadra]],Risultati[SqrA],BM$8))))))</f>
        <v/>
      </c>
      <c r="BN9" s="2" t="str">
        <f>IF(PuntiSD[[#This Row],[Squadra]]="","",IF(BN$8="","",IF(PuntiSD[[#This Row],[Squadra]]=BN$8,"",IF(ISERROR(VLOOKUP(PuntiSD[[#This Row],[Squadra]]&amp;BN$8,Risultati[SqrCoppie],1,FALSE)),"-",IF(AND(INDEX(Risultati[Punti_SqrA],MATCH(PuntiSD[[#This Row],[Squadra]]&amp;BN$8,Risultati[SqrCoppie],0))="",INDEX(Risultati[Punti_SqrA],MATCH(BN$8&amp;PuntiSD[[#This Row],[Squadra]],Risultati[SqrCoppie],0))=""),"-",SUMIFS(Risultati[Punti_SqrA],Risultati[SqrA],PuntiSD[[#This Row],[Squadra]],Risultati[SqrB],BN$8)+SUMIFS(Risultati[Punti_SqrB],Risultati[SqrB],PuntiSD[[#This Row],[Squadra]],Risultati[SqrA],BN$8))))))</f>
        <v/>
      </c>
      <c r="BO9" s="2" t="str">
        <f>IF(PuntiSD[[#This Row],[Squadra]]="","",IF(BO$8="","",IF(PuntiSD[[#This Row],[Squadra]]=BO$8,"",IF(ISERROR(VLOOKUP(PuntiSD[[#This Row],[Squadra]]&amp;BO$8,Risultati[SqrCoppie],1,FALSE)),"-",IF(AND(INDEX(Risultati[Punti_SqrA],MATCH(PuntiSD[[#This Row],[Squadra]]&amp;BO$8,Risultati[SqrCoppie],0))="",INDEX(Risultati[Punti_SqrA],MATCH(BO$8&amp;PuntiSD[[#This Row],[Squadra]],Risultati[SqrCoppie],0))=""),"-",SUMIFS(Risultati[Punti_SqrA],Risultati[SqrA],PuntiSD[[#This Row],[Squadra]],Risultati[SqrB],BO$8)+SUMIFS(Risultati[Punti_SqrB],Risultati[SqrB],PuntiSD[[#This Row],[Squadra]],Risultati[SqrA],BO$8))))))</f>
        <v/>
      </c>
      <c r="BP9" s="2" t="str">
        <f>IF(PuntiSD[[#This Row],[Squadra]]="","",IF(BP$8="","",IF(PuntiSD[[#This Row],[Squadra]]=BP$8,"",IF(ISERROR(VLOOKUP(PuntiSD[[#This Row],[Squadra]]&amp;BP$8,Risultati[SqrCoppie],1,FALSE)),"-",IF(AND(INDEX(Risultati[Punti_SqrA],MATCH(PuntiSD[[#This Row],[Squadra]]&amp;BP$8,Risultati[SqrCoppie],0))="",INDEX(Risultati[Punti_SqrA],MATCH(BP$8&amp;PuntiSD[[#This Row],[Squadra]],Risultati[SqrCoppie],0))=""),"-",SUMIFS(Risultati[Punti_SqrA],Risultati[SqrA],PuntiSD[[#This Row],[Squadra]],Risultati[SqrB],BP$8)+SUMIFS(Risultati[Punti_SqrB],Risultati[SqrB],PuntiSD[[#This Row],[Squadra]],Risultati[SqrA],BP$8))))))</f>
        <v/>
      </c>
      <c r="BQ9" s="2" t="str">
        <f>IF(PuntiSD[[#This Row],[Squadra]]="","",IF(BQ$8="","",IF(PuntiSD[[#This Row],[Squadra]]=BQ$8,"",IF(ISERROR(VLOOKUP(PuntiSD[[#This Row],[Squadra]]&amp;BQ$8,Risultati[SqrCoppie],1,FALSE)),"-",IF(AND(INDEX(Risultati[Punti_SqrA],MATCH(PuntiSD[[#This Row],[Squadra]]&amp;BQ$8,Risultati[SqrCoppie],0))="",INDEX(Risultati[Punti_SqrA],MATCH(BQ$8&amp;PuntiSD[[#This Row],[Squadra]],Risultati[SqrCoppie],0))="",),"-",SUMIFS(Risultati[Punti_SqrA],Risultati[SqrA],PuntiSD[[#This Row],[Squadra]],Risultati[SqrB],BQ$8)+SUMIFS(Risultati[Punti_SqrB],Risultati[SqrB],PuntiSD[[#This Row],[Squadra]],Risultati[SqrA],BQ$8))))))</f>
        <v/>
      </c>
      <c r="BR9" s="2" t="str">
        <f>IF(PuntiSD[[#This Row],[Squadra]]="","",IF(BR$8="","",IF(PuntiSD[[#This Row],[Squadra]]=BR$8,"",IF(ISERROR(VLOOKUP(PuntiSD[[#This Row],[Squadra]]&amp;BR$8,Risultati[SqrCoppie],1,FALSE)),"-",IF(AND(INDEX(Risultati[Punti_SqrA],MATCH(PuntiSD[[#This Row],[Squadra]]&amp;BR$8,Risultati[SqrCoppie],0))="",INDEX(Risultati[Punti_SqrA],MATCH(BR$8&amp;PuntiSD[[#This Row],[Squadra]],Risultati[SqrCoppie],0))=""),"-",SUMIFS(Risultati[Punti_SqrA],Risultati[SqrA],PuntiSD[[#This Row],[Squadra]],Risultati[SqrB],BR$8)+SUMIFS(Risultati[Punti_SqrB],Risultati[SqrB],PuntiSD[[#This Row],[Squadra]],Risultati[SqrA],BR$8))))))</f>
        <v/>
      </c>
      <c r="BS9" s="2" t="str">
        <f>IF(PuntiSD[[#This Row],[Squadra]]="","",IF(BS$8="","",IF(PuntiSD[[#This Row],[Squadra]]=BS$8,"",IF(ISERROR(VLOOKUP(PuntiSD[[#This Row],[Squadra]]&amp;BS$8,Risultati[SqrCoppie],1,FALSE)),"-",IF(AND(INDEX(Risultati[Punti_SqrA],MATCH(PuntiSD[[#This Row],[Squadra]]&amp;BS$8,Risultati[SqrCoppie],0))="",INDEX(Risultati[Punti_SqrA],MATCH(BS$8&amp;PuntiSD[[#This Row],[Squadra]],Risultati[SqrCoppie],0))=""),"-",SUMIFS(Risultati[Punti_SqrA],Risultati[SqrA],PuntiSD[[#This Row],[Squadra]],Risultati[SqrB],BS$8)+SUMIFS(Risultati[Punti_SqrB],Risultati[SqrB],PuntiSD[[#This Row],[Squadra]],Risultati[SqrA],BS$8))))))</f>
        <v/>
      </c>
      <c r="BT9" s="2" t="str">
        <f>IF(PuntiSD[[#This Row],[Squadra]]="","",IF(BT$8="","",IF(PuntiSD[[#This Row],[Squadra]]=BT$8,"",IF(ISERROR(VLOOKUP(PuntiSD[[#This Row],[Squadra]]&amp;BT$8,Risultati[SqrCoppie],1,FALSE)),"-",IF(AND(INDEX(Risultati[Punti_SqrA],MATCH(PuntiSD[[#This Row],[Squadra]]&amp;BT$8,Risultati[SqrCoppie],0))="",INDEX(Risultati[Punti_SqrA],MATCH(BT$8&amp;PuntiSD[[#This Row],[Squadra]],Risultati[SqrCoppie],0))=""),"-",SUMIFS(Risultati[Punti_SqrA],Risultati[SqrA],PuntiSD[[#This Row],[Squadra]],Risultati[SqrB],BT$8)+SUMIFS(Risultati[Punti_SqrB],Risultati[SqrB],PuntiSD[[#This Row],[Squadra]],Risultati[SqrA],BT$8))))))</f>
        <v/>
      </c>
      <c r="BU9" s="2" t="str">
        <f>IF(PuntiSD[[#This Row],[Squadra]]="","",IF(BU$8="","",IF(PuntiSD[[#This Row],[Squadra]]=BU$8,"",IF(ISERROR(VLOOKUP(PuntiSD[[#This Row],[Squadra]]&amp;BU$8,Risultati[SqrCoppie],1,FALSE)),"-",IF(AND(INDEX(Risultati[Punti_SqrA],MATCH(PuntiSD[[#This Row],[Squadra]]&amp;BU$8,Risultati[SqrCoppie],0))="",INDEX(Risultati[Punti_SqrA],MATCH(BU$8&amp;PuntiSD[[#This Row],[Squadra]],Risultati[SqrCoppie],0))=""),"-",SUMIFS(Risultati[Punti_SqrA],Risultati[SqrA],PuntiSD[[#This Row],[Squadra]],Risultati[SqrB],BU$8)+SUMIFS(Risultati[Punti_SqrB],Risultati[SqrB],PuntiSD[[#This Row],[Squadra]],Risultati[SqrA],BU$8))))))</f>
        <v/>
      </c>
      <c r="BV9" s="2" t="str">
        <f>IF(PuntiSD[[#This Row],[Squadra]]="","",IF(BV$8="","",IF(PuntiSD[[#This Row],[Squadra]]=BV$8,"",IF(ISERROR(VLOOKUP(PuntiSD[[#This Row],[Squadra]]&amp;BV$8,Risultati[SqrCoppie],1,FALSE)),"-",IF(AND(INDEX(Risultati[Punti_SqrA],MATCH(PuntiSD[[#This Row],[Squadra]]&amp;BV$8,Risultati[SqrCoppie],0))="",INDEX(Risultati[Punti_SqrA],MATCH(BV$8&amp;PuntiSD[[#This Row],[Squadra]],Risultati[SqrCoppie],0))=""),"-",SUMIFS(Risultati[Punti_SqrA],Risultati[SqrA],PuntiSD[[#This Row],[Squadra]],Risultati[SqrB],BV$8)+SUMIFS(Risultati[Punti_SqrB],Risultati[SqrB],PuntiSD[[#This Row],[Squadra]],Risultati[SqrA],BV$8))))))</f>
        <v/>
      </c>
      <c r="BW9" s="2" t="str">
        <f>IF(PuntiSD[[#This Row],[Squadra]]="","",IF(BW$8="","",IF(PuntiSD[[#This Row],[Squadra]]=BW$8,"",IF(ISERROR(VLOOKUP(PuntiSD[[#This Row],[Squadra]]&amp;BW$8,Risultati[SqrCoppie],1,FALSE)),"-",IF(AND(INDEX(Risultati[Punti_SqrA],MATCH(PuntiSD[[#This Row],[Squadra]]&amp;BW$8,Risultati[SqrCoppie],0))="",INDEX(Risultati[Punti_SqrA],MATCH(BW$8&amp;PuntiSD[[#This Row],[Squadra]],Risultati[SqrCoppie],0))=""),"-",SUMIFS(Risultati[Punti_SqrA],Risultati[SqrA],PuntiSD[[#This Row],[Squadra]],Risultati[SqrB],BW$8)+SUMIFS(Risultati[Punti_SqrB],Risultati[SqrB],PuntiSD[[#This Row],[Squadra]],Risultati[SqrA],BW$8))))))</f>
        <v/>
      </c>
      <c r="BX9" s="2" t="str">
        <f>IF(PuntiSD[[#This Row],[Squadra]]="","",IF(BX$8="","",IF(PuntiSD[[#This Row],[Squadra]]=BX$8,"",IF(ISERROR(VLOOKUP(PuntiSD[[#This Row],[Squadra]]&amp;BX$8,Risultati[SqrCoppie],1,FALSE)),"-",IF(AND(INDEX(Risultati[Punti_SqrA],MATCH(PuntiSD[[#This Row],[Squadra]]&amp;BX$8,Risultati[SqrCoppie],0))="",INDEX(Risultati[Punti_SqrA],MATCH(BX$8&amp;PuntiSD[[#This Row],[Squadra]],Risultati[SqrCoppie],0))=""),"-",SUMIFS(Risultati[Punti_SqrA],Risultati[SqrA],PuntiSD[[#This Row],[Squadra]],Risultati[SqrB],BX$8)+SUMIFS(Risultati[Punti_SqrB],Risultati[SqrB],PuntiSD[[#This Row],[Squadra]],Risultati[SqrA],BX$8))))))</f>
        <v/>
      </c>
      <c r="BY9" s="2" t="str">
        <f>IF(PuntiSD[[#This Row],[Squadra]]="","",IF(BY$8="","",IF(PuntiSD[[#This Row],[Squadra]]=BY$8,"",IF(ISERROR(VLOOKUP(PuntiSD[[#This Row],[Squadra]]&amp;BY$8,Risultati[SqrCoppie],1,FALSE)),"-",IF(AND(INDEX(Risultati[Punti_SqrA],MATCH(PuntiSD[[#This Row],[Squadra]]&amp;BY$8,Risultati[SqrCoppie],0))="",INDEX(Risultati[Punti_SqrA],MATCH(BY$8&amp;PuntiSD[[#This Row],[Squadra]],Risultati[SqrCoppie],0))=""),"-",SUMIFS(Risultati[Punti_SqrA],Risultati[SqrA],PuntiSD[[#This Row],[Squadra]],Risultati[SqrB],BY$8)+SUMIFS(Risultati[Punti_SqrB],Risultati[SqrB],PuntiSD[[#This Row],[Squadra]],Risultati[SqrA],BY$8))))))</f>
        <v/>
      </c>
      <c r="BZ9" s="2" t="str">
        <f>IF(PuntiSD[[#This Row],[Squadra]]="","",IF(BZ$8="","",IF(PuntiSD[[#This Row],[Squadra]]=BZ$8,"",IF(ISERROR(VLOOKUP(PuntiSD[[#This Row],[Squadra]]&amp;BZ$8,Risultati[SqrCoppie],1,FALSE)),"-",IF(AND(INDEX(Risultati[Punti_SqrA],MATCH(PuntiSD[[#This Row],[Squadra]]&amp;BZ$8,Risultati[SqrCoppie],0))="",INDEX(Risultati[Punti_SqrA],MATCH(BZ$8&amp;PuntiSD[[#This Row],[Squadra]],Risultati[SqrCoppie],0))=""),"-",SUMIFS(Risultati[Punti_SqrA],Risultati[SqrA],PuntiSD[[#This Row],[Squadra]],Risultati[SqrB],BZ$8)+SUMIFS(Risultati[Punti_SqrB],Risultati[SqrB],PuntiSD[[#This Row],[Squadra]],Risultati[SqrA],BZ$8))))))</f>
        <v/>
      </c>
      <c r="CA9" s="2" t="str">
        <f>IF(PuntiSD[[#This Row],[Squadra]]="","",IF(CA$8="","",IF(PuntiSD[[#This Row],[Squadra]]=CA$8,"",IF(ISERROR(VLOOKUP(PuntiSD[[#This Row],[Squadra]]&amp;CA$8,Risultati[SqrCoppie],1,FALSE)),"-",IF(AND(INDEX(Risultati[Punti_SqrA],MATCH(PuntiSD[[#This Row],[Squadra]]&amp;CA$8,Risultati[SqrCoppie],0))="",INDEX(Risultati[Punti_SqrA],MATCH(CA$8&amp;PuntiSD[[#This Row],[Squadra]],Risultati[SqrCoppie],0))=""),"-",SUMIFS(Risultati[Punti_SqrA],Risultati[SqrA],PuntiSD[[#This Row],[Squadra]],Risultati[SqrB],CA$8)+SUMIFS(Risultati[Punti_SqrB],Risultati[SqrB],PuntiSD[[#This Row],[Squadra]],Risultati[SqrA],CA$8))))))</f>
        <v/>
      </c>
      <c r="CB9" s="2" t="str">
        <f>IF(PuntiSD[[#This Row],[Squadra]]="","",IF(CB$8="","",IF(PuntiSD[[#This Row],[Squadra]]=CB$8,"",IF(ISERROR(VLOOKUP(PuntiSD[[#This Row],[Squadra]]&amp;CB$8,Risultati[SqrCoppie],1,FALSE)),"-",IF(AND(INDEX(Risultati[Punti_SqrA],MATCH(PuntiSD[[#This Row],[Squadra]]&amp;CB$8,Risultati[SqrCoppie],0))="",INDEX(Risultati[Punti_SqrA],MATCH(CB$8&amp;PuntiSD[[#This Row],[Squadra]],Risultati[SqrCoppie],0))=""),"-",SUMIFS(Risultati[Punti_SqrA],Risultati[SqrA],PuntiSD[[#This Row],[Squadra]],Risultati[SqrB],CB$8)+SUMIFS(Risultati[Punti_SqrB],Risultati[SqrB],PuntiSD[[#This Row],[Squadra]],Risultati[SqrA],CB$8))))))</f>
        <v/>
      </c>
      <c r="CC9" s="2" t="str">
        <f>IF(PuntiSD[[#This Row],[Squadra]]="","",IF(CC$8="","",IF(PuntiSD[[#This Row],[Squadra]]=CC$8,"",IF(ISERROR(VLOOKUP(PuntiSD[[#This Row],[Squadra]]&amp;CC$8,Risultati[SqrCoppie],1,FALSE)),"-",IF(AND(INDEX(Risultati[Punti_SqrA],MATCH(PuntiSD[[#This Row],[Squadra]]&amp;CC$8,Risultati[SqrCoppie],0))="",INDEX(Risultati[Punti_SqrA],MATCH(CC$8&amp;PuntiSD[[#This Row],[Squadra]],Risultati[SqrCoppie],0))=""),"-",SUMIFS(Risultati[Punti_SqrA],Risultati[SqrA],PuntiSD[[#This Row],[Squadra]],Risultati[SqrB],CC$8)+SUMIFS(Risultati[Punti_SqrB],Risultati[SqrB],PuntiSD[[#This Row],[Squadra]],Risultati[SqrA],CC$8))))))</f>
        <v/>
      </c>
      <c r="CE9" s="16" t="str" cm="1">
        <f t="array" ref="CE9">IF(INDEX(ListaSquadre[],ROW()-1-ROW(RetiSD[#Headers]))="","",INDEX(ListaSquadre[],ROW()-1-ROW(RetiSD[#Headers])))</f>
        <v/>
      </c>
      <c r="CF9" s="18" t="str">
        <f>IF(RetiSD[[#This Row],[Squadra]]="","",IF(CF$8="","",IF(RetiSD[[#This Row],[Squadra]]=CF$8,"",IF(ISERROR(VLOOKUP(RetiSD[[#This Row],[Squadra]]&amp;CF$8,Risultati[SqrCoppie],1,FALSE)),"-",IF(AND(INDEX(Risultati[Gol_SqrA],MATCH(RetiSD[[#This Row],[Squadra]]&amp;CF$8,Risultati[SqrCoppie],0))="",INDEX(Risultati[Gol_SqrA],MATCH(CF$8&amp;RetiSD[[#This Row],[Squadra]],Risultati[SqrCoppie],0))=""),"-",(SUMIFS(Risultati[Gol_SqrB],Risultati[SqrCoppie],CF$8&amp;RetiSD[[#This Row],[Squadra]])-SUMIFS(Risultati[Gol_SqrA],Risultati[SqrCoppie],CF$8&amp;RetiSD[[#This Row],[Squadra]]))+(SUMIFS(Risultati[Gol_SqrA],Risultati[SqrCoppie],RetiSD[[#This Row],[Squadra]]&amp;CF$8)-SUMIFS(Risultati[Gol_SqrB],Risultati[SqrCoppie],RetiSD[[#This Row],[Squadra]]&amp;CF$8)))))))</f>
        <v/>
      </c>
      <c r="CG9" s="2" t="str">
        <f>IF(RetiSD[[#This Row],[Squadra]]="","",IF(CG$8="","",IF(RetiSD[[#This Row],[Squadra]]=CG$8,"",IF(ISERROR(VLOOKUP(RetiSD[[#This Row],[Squadra]]&amp;CG$8,Risultati[SqrCoppie],1,FALSE)),"-",IF(AND(INDEX(Risultati[Gol_SqrA],MATCH(RetiSD[[#This Row],[Squadra]]&amp;CG$8,Risultati[SqrCoppie],0))="",INDEX(Risultati[Gol_SqrA],MATCH(CG$8&amp;RetiSD[[#This Row],[Squadra]],Risultati[SqrCoppie],0))=""),"-",(SUMIFS(Risultati[Gol_SqrB],Risultati[SqrCoppie],CG$8&amp;RetiSD[[#This Row],[Squadra]])-SUMIFS(Risultati[Gol_SqrA],Risultati[SqrCoppie],CG$8&amp;RetiSD[[#This Row],[Squadra]]))+(SUMIFS(Risultati[Gol_SqrA],Risultati[SqrCoppie],RetiSD[[#This Row],[Squadra]]&amp;CG$8)-SUMIFS(Risultati[Gol_SqrB],Risultati[SqrCoppie],RetiSD[[#This Row],[Squadra]]&amp;CG$8)))))))</f>
        <v/>
      </c>
      <c r="CH9" s="2" t="str">
        <f>IF(RetiSD[[#This Row],[Squadra]]="","",IF(CH$8="","",IF(RetiSD[[#This Row],[Squadra]]=CH$8,"",IF(ISERROR(VLOOKUP(RetiSD[[#This Row],[Squadra]]&amp;CH$8,Risultati[SqrCoppie],1,FALSE)),"-",IF(AND(INDEX(Risultati[Gol_SqrA],MATCH(RetiSD[[#This Row],[Squadra]]&amp;CH$8,Risultati[SqrCoppie],0))="",INDEX(Risultati[Gol_SqrA],MATCH(CH$8&amp;RetiSD[[#This Row],[Squadra]],Risultati[SqrCoppie],0))=""),"-",(SUMIFS(Risultati[Gol_SqrB],Risultati[SqrCoppie],CH$8&amp;RetiSD[[#This Row],[Squadra]])-SUMIFS(Risultati[Gol_SqrA],Risultati[SqrCoppie],CH$8&amp;RetiSD[[#This Row],[Squadra]]))+(SUMIFS(Risultati[Gol_SqrA],Risultati[SqrCoppie],RetiSD[[#This Row],[Squadra]]&amp;CH$8)-SUMIFS(Risultati[Gol_SqrB],Risultati[SqrCoppie],RetiSD[[#This Row],[Squadra]]&amp;CH$8)))))))</f>
        <v/>
      </c>
      <c r="CI9" s="2" t="str">
        <f>IF(RetiSD[[#This Row],[Squadra]]="","",IF(CI$8="","",IF(RetiSD[[#This Row],[Squadra]]=CI$8,"",IF(ISERROR(VLOOKUP(RetiSD[[#This Row],[Squadra]]&amp;CI$8,Risultati[SqrCoppie],1,FALSE)),"-",IF(AND(INDEX(Risultati[Gol_SqrA],MATCH(RetiSD[[#This Row],[Squadra]]&amp;CI$8,Risultati[SqrCoppie],0))="",INDEX(Risultati[Gol_SqrA],MATCH(CI$8&amp;RetiSD[[#This Row],[Squadra]],Risultati[SqrCoppie],0))=""),"-",(SUMIFS(Risultati[Gol_SqrB],Risultati[SqrCoppie],CI$8&amp;RetiSD[[#This Row],[Squadra]])-SUMIFS(Risultati[Gol_SqrA],Risultati[SqrCoppie],CI$8&amp;RetiSD[[#This Row],[Squadra]]))+(SUMIFS(Risultati[Gol_SqrA],Risultati[SqrCoppie],RetiSD[[#This Row],[Squadra]]&amp;CI$8)-SUMIFS(Risultati[Gol_SqrB],Risultati[SqrCoppie],RetiSD[[#This Row],[Squadra]]&amp;CI$8)))))))</f>
        <v/>
      </c>
      <c r="CJ9" s="2" t="str">
        <f>IF(RetiSD[[#This Row],[Squadra]]="","",IF(CJ$8="","",IF(RetiSD[[#This Row],[Squadra]]=CJ$8,"",IF(ISERROR(VLOOKUP(RetiSD[[#This Row],[Squadra]]&amp;CJ$8,Risultati[SqrCoppie],1,FALSE)),"-",IF(AND(INDEX(Risultati[Gol_SqrA],MATCH(RetiSD[[#This Row],[Squadra]]&amp;CJ$8,Risultati[SqrCoppie],0))="",INDEX(Risultati[Gol_SqrA],MATCH(CJ$8&amp;RetiSD[[#This Row],[Squadra]],Risultati[SqrCoppie],0))=""),"-",(SUMIFS(Risultati[Gol_SqrB],Risultati[SqrCoppie],CJ$8&amp;RetiSD[[#This Row],[Squadra]])-SUMIFS(Risultati[Gol_SqrA],Risultati[SqrCoppie],CJ$8&amp;RetiSD[[#This Row],[Squadra]]))+(SUMIFS(Risultati[Gol_SqrA],Risultati[SqrCoppie],RetiSD[[#This Row],[Squadra]]&amp;CJ$8)-SUMIFS(Risultati[Gol_SqrB],Risultati[SqrCoppie],RetiSD[[#This Row],[Squadra]]&amp;CJ$8)))))))</f>
        <v/>
      </c>
      <c r="CK9" s="2" t="str">
        <f>IF(RetiSD[[#This Row],[Squadra]]="","",IF(CK$8="","",IF(RetiSD[[#This Row],[Squadra]]=CK$8,"",IF(ISERROR(VLOOKUP(RetiSD[[#This Row],[Squadra]]&amp;CK$8,Risultati[SqrCoppie],1,FALSE)),"-",IF(AND(INDEX(Risultati[Gol_SqrA],MATCH(RetiSD[[#This Row],[Squadra]]&amp;CK$8,Risultati[SqrCoppie],0))="",INDEX(Risultati[Gol_SqrA],MATCH(CK$8&amp;RetiSD[[#This Row],[Squadra]],Risultati[SqrCoppie],0))=""),"-",(SUMIFS(Risultati[Gol_SqrB],Risultati[SqrCoppie],CK$8&amp;RetiSD[[#This Row],[Squadra]])-SUMIFS(Risultati[Gol_SqrA],Risultati[SqrCoppie],CK$8&amp;RetiSD[[#This Row],[Squadra]]))+(SUMIFS(Risultati[Gol_SqrA],Risultati[SqrCoppie],RetiSD[[#This Row],[Squadra]]&amp;CK$8)-SUMIFS(Risultati[Gol_SqrB],Risultati[SqrCoppie],RetiSD[[#This Row],[Squadra]]&amp;CK$8)))))))</f>
        <v/>
      </c>
      <c r="CL9" s="2" t="str">
        <f>IF(RetiSD[[#This Row],[Squadra]]="","",IF(CL$8="","",IF(RetiSD[[#This Row],[Squadra]]=CL$8,"",IF(ISERROR(VLOOKUP(RetiSD[[#This Row],[Squadra]]&amp;CL$8,Risultati[SqrCoppie],1,FALSE)),"-",IF(AND(INDEX(Risultati[Gol_SqrA],MATCH(RetiSD[[#This Row],[Squadra]]&amp;CL$8,Risultati[SqrCoppie],0))="",INDEX(Risultati[Gol_SqrA],MATCH(CL$8&amp;RetiSD[[#This Row],[Squadra]],Risultati[SqrCoppie],0))=""),"-",(SUMIFS(Risultati[Gol_SqrB],Risultati[SqrCoppie],CL$8&amp;RetiSD[[#This Row],[Squadra]])-SUMIFS(Risultati[Gol_SqrA],Risultati[SqrCoppie],CL$8&amp;RetiSD[[#This Row],[Squadra]]))+(SUMIFS(Risultati[Gol_SqrA],Risultati[SqrCoppie],RetiSD[[#This Row],[Squadra]]&amp;CL$8)-SUMIFS(Risultati[Gol_SqrB],Risultati[SqrCoppie],RetiSD[[#This Row],[Squadra]]&amp;CL$8)))))))</f>
        <v/>
      </c>
      <c r="CM9" s="2" t="str">
        <f>IF(RetiSD[[#This Row],[Squadra]]="","",IF(CM$8="","",IF(RetiSD[[#This Row],[Squadra]]=CM$8,"",IF(ISERROR(VLOOKUP(RetiSD[[#This Row],[Squadra]]&amp;CM$8,Risultati[SqrCoppie],1,FALSE)),"-",IF(AND(INDEX(Risultati[Gol_SqrA],MATCH(RetiSD[[#This Row],[Squadra]]&amp;CM$8,Risultati[SqrCoppie],0))="",INDEX(Risultati[Gol_SqrA],MATCH(CM$8&amp;RetiSD[[#This Row],[Squadra]],Risultati[SqrCoppie],0))=""),"-",(SUMIFS(Risultati[Gol_SqrB],Risultati[SqrCoppie],CM$8&amp;RetiSD[[#This Row],[Squadra]])-SUMIFS(Risultati[Gol_SqrA],Risultati[SqrCoppie],CM$8&amp;RetiSD[[#This Row],[Squadra]]))+(SUMIFS(Risultati[Gol_SqrA],Risultati[SqrCoppie],RetiSD[[#This Row],[Squadra]]&amp;CM$8)-SUMIFS(Risultati[Gol_SqrB],Risultati[SqrCoppie],RetiSD[[#This Row],[Squadra]]&amp;CM$8)))))))</f>
        <v/>
      </c>
      <c r="CN9" s="2" t="str">
        <f>IF(RetiSD[[#This Row],[Squadra]]="","",IF(CN$8="","",IF(RetiSD[[#This Row],[Squadra]]=CN$8,"",IF(ISERROR(VLOOKUP(RetiSD[[#This Row],[Squadra]]&amp;CN$8,Risultati[SqrCoppie],1,FALSE)),"-",IF(AND(INDEX(Risultati[Gol_SqrA],MATCH(RetiSD[[#This Row],[Squadra]]&amp;CN$8,Risultati[SqrCoppie],0))="",INDEX(Risultati[Gol_SqrA],MATCH(CN$8&amp;RetiSD[[#This Row],[Squadra]],Risultati[SqrCoppie],0))=""),"-",(SUMIFS(Risultati[Gol_SqrB],Risultati[SqrCoppie],CN$8&amp;RetiSD[[#This Row],[Squadra]])-SUMIFS(Risultati[Gol_SqrA],Risultati[SqrCoppie],CN$8&amp;RetiSD[[#This Row],[Squadra]]))+(SUMIFS(Risultati[Gol_SqrA],Risultati[SqrCoppie],RetiSD[[#This Row],[Squadra]]&amp;CN$8)-SUMIFS(Risultati[Gol_SqrB],Risultati[SqrCoppie],RetiSD[[#This Row],[Squadra]]&amp;CN$8)))))))</f>
        <v/>
      </c>
      <c r="CO9" s="2" t="str">
        <f>IF(RetiSD[[#This Row],[Squadra]]="","",IF(CO$8="","",IF(RetiSD[[#This Row],[Squadra]]=CO$8,"",IF(ISERROR(VLOOKUP(RetiSD[[#This Row],[Squadra]]&amp;CO$8,Risultati[SqrCoppie],1,FALSE)),"-",IF(AND(INDEX(Risultati[Gol_SqrA],MATCH(RetiSD[[#This Row],[Squadra]]&amp;CO$8,Risultati[SqrCoppie],0))="",INDEX(Risultati[Gol_SqrA],MATCH(CO$8&amp;RetiSD[[#This Row],[Squadra]],Risultati[SqrCoppie],0))=""),"-",(SUMIFS(Risultati[Gol_SqrB],Risultati[SqrCoppie],CO$8&amp;RetiSD[[#This Row],[Squadra]])-SUMIFS(Risultati[Gol_SqrA],Risultati[SqrCoppie],CO$8&amp;RetiSD[[#This Row],[Squadra]]))+(SUMIFS(Risultati[Gol_SqrA],Risultati[SqrCoppie],RetiSD[[#This Row],[Squadra]]&amp;CO$8)-SUMIFS(Risultati[Gol_SqrB],Risultati[SqrCoppie],RetiSD[[#This Row],[Squadra]]&amp;CO$8)))))))</f>
        <v/>
      </c>
      <c r="CP9" s="2" t="str">
        <f>IF(RetiSD[[#This Row],[Squadra]]="","",IF(CP$8="","",IF(RetiSD[[#This Row],[Squadra]]=CP$8,"",IF(ISERROR(VLOOKUP(RetiSD[[#This Row],[Squadra]]&amp;CP$8,Risultati[SqrCoppie],1,FALSE)),"-",IF(AND(INDEX(Risultati[Gol_SqrA],MATCH(RetiSD[[#This Row],[Squadra]]&amp;CP$8,Risultati[SqrCoppie],0))="",INDEX(Risultati[Gol_SqrA],MATCH(CP$8&amp;RetiSD[[#This Row],[Squadra]],Risultati[SqrCoppie],0))=""),"-",(SUMIFS(Risultati[Gol_SqrB],Risultati[SqrCoppie],CP$8&amp;RetiSD[[#This Row],[Squadra]])-SUMIFS(Risultati[Gol_SqrA],Risultati[SqrCoppie],CP$8&amp;RetiSD[[#This Row],[Squadra]]))+(SUMIFS(Risultati[Gol_SqrA],Risultati[SqrCoppie],RetiSD[[#This Row],[Squadra]]&amp;CP$8)-SUMIFS(Risultati[Gol_SqrB],Risultati[SqrCoppie],RetiSD[[#This Row],[Squadra]]&amp;CP$8)))))))</f>
        <v/>
      </c>
      <c r="CQ9" s="2" t="str">
        <f>IF(RetiSD[[#This Row],[Squadra]]="","",IF(CQ$8="","",IF(RetiSD[[#This Row],[Squadra]]=CQ$8,"",IF(ISERROR(VLOOKUP(RetiSD[[#This Row],[Squadra]]&amp;CQ$8,Risultati[SqrCoppie],1,FALSE)),"-",IF(AND(INDEX(Risultati[Gol_SqrA],MATCH(RetiSD[[#This Row],[Squadra]]&amp;CQ$8,Risultati[SqrCoppie],0))="",INDEX(Risultati[Gol_SqrA],MATCH(CQ$8&amp;RetiSD[[#This Row],[Squadra]],Risultati[SqrCoppie],0))=""),"-",(SUMIFS(Risultati[Gol_SqrB],Risultati[SqrCoppie],CQ$8&amp;RetiSD[[#This Row],[Squadra]])-SUMIFS(Risultati[Gol_SqrA],Risultati[SqrCoppie],CQ$8&amp;RetiSD[[#This Row],[Squadra]]))+(SUMIFS(Risultati[Gol_SqrA],Risultati[SqrCoppie],RetiSD[[#This Row],[Squadra]]&amp;CQ$8)-SUMIFS(Risultati[Gol_SqrB],Risultati[SqrCoppie],RetiSD[[#This Row],[Squadra]]&amp;CQ$8)))))))</f>
        <v/>
      </c>
      <c r="CR9" s="2" t="str">
        <f>IF(RetiSD[[#This Row],[Squadra]]="","",IF(CR$8="","",IF(RetiSD[[#This Row],[Squadra]]=CR$8,"",IF(ISERROR(VLOOKUP(RetiSD[[#This Row],[Squadra]]&amp;CR$8,Risultati[SqrCoppie],1,FALSE)),"-",IF(AND(INDEX(Risultati[Gol_SqrA],MATCH(RetiSD[[#This Row],[Squadra]]&amp;CR$8,Risultati[SqrCoppie],0))="",INDEX(Risultati[Gol_SqrA],MATCH(CR$8&amp;RetiSD[[#This Row],[Squadra]],Risultati[SqrCoppie],0))=""),"-",(SUMIFS(Risultati[Gol_SqrB],Risultati[SqrCoppie],CR$8&amp;RetiSD[[#This Row],[Squadra]])-SUMIFS(Risultati[Gol_SqrA],Risultati[SqrCoppie],CR$8&amp;RetiSD[[#This Row],[Squadra]]))+(SUMIFS(Risultati[Gol_SqrA],Risultati[SqrCoppie],RetiSD[[#This Row],[Squadra]]&amp;CR$8)-SUMIFS(Risultati[Gol_SqrB],Risultati[SqrCoppie],RetiSD[[#This Row],[Squadra]]&amp;CR$8)))))))</f>
        <v/>
      </c>
      <c r="CS9" s="2" t="str">
        <f>IF(RetiSD[[#This Row],[Squadra]]="","",IF(CS$8="","",IF(RetiSD[[#This Row],[Squadra]]=CS$8,"",IF(ISERROR(VLOOKUP(RetiSD[[#This Row],[Squadra]]&amp;CS$8,Risultati[SqrCoppie],1,FALSE)),"-",IF(AND(INDEX(Risultati[Gol_SqrA],MATCH(RetiSD[[#This Row],[Squadra]]&amp;CS$8,Risultati[SqrCoppie],0))="",INDEX(Risultati[Gol_SqrA],MATCH(CS$8&amp;RetiSD[[#This Row],[Squadra]],Risultati[SqrCoppie],0))=""),"-",(SUMIFS(Risultati[Gol_SqrB],Risultati[SqrCoppie],CS$8&amp;RetiSD[[#This Row],[Squadra]])-SUMIFS(Risultati[Gol_SqrA],Risultati[SqrCoppie],CS$8&amp;RetiSD[[#This Row],[Squadra]]))+(SUMIFS(Risultati[Gol_SqrA],Risultati[SqrCoppie],RetiSD[[#This Row],[Squadra]]&amp;CS$8)-SUMIFS(Risultati[Gol_SqrB],Risultati[SqrCoppie],RetiSD[[#This Row],[Squadra]]&amp;CS$8)))))))</f>
        <v/>
      </c>
      <c r="CT9" s="2" t="str">
        <f>IF(RetiSD[[#This Row],[Squadra]]="","",IF(CT$8="","",IF(RetiSD[[#This Row],[Squadra]]=CT$8,"",IF(ISERROR(VLOOKUP(RetiSD[[#This Row],[Squadra]]&amp;CT$8,Risultati[SqrCoppie],1,FALSE)),"-",IF(AND(INDEX(Risultati[Gol_SqrA],MATCH(RetiSD[[#This Row],[Squadra]]&amp;CT$8,Risultati[SqrCoppie],0))="",INDEX(Risultati[Gol_SqrA],MATCH(CT$8&amp;RetiSD[[#This Row],[Squadra]],Risultati[SqrCoppie],0))=""),"-",(SUMIFS(Risultati[Gol_SqrB],Risultati[SqrCoppie],CT$8&amp;RetiSD[[#This Row],[Squadra]])-SUMIFS(Risultati[Gol_SqrA],Risultati[SqrCoppie],CT$8&amp;RetiSD[[#This Row],[Squadra]]))+(SUMIFS(Risultati[Gol_SqrA],Risultati[SqrCoppie],RetiSD[[#This Row],[Squadra]]&amp;CT$8)-SUMIFS(Risultati[Gol_SqrB],Risultati[SqrCoppie],RetiSD[[#This Row],[Squadra]]&amp;CT$8)))))))</f>
        <v/>
      </c>
      <c r="CU9" s="2" t="str">
        <f>IF(RetiSD[[#This Row],[Squadra]]="","",IF(CU$8="","",IF(RetiSD[[#This Row],[Squadra]]=CU$8,"",IF(ISERROR(VLOOKUP(RetiSD[[#This Row],[Squadra]]&amp;CU$8,Risultati[SqrCoppie],1,FALSE)),"-",IF(AND(INDEX(Risultati[Gol_SqrA],MATCH(RetiSD[[#This Row],[Squadra]]&amp;CU$8,Risultati[SqrCoppie],0))="",INDEX(Risultati[Gol_SqrA],MATCH(CU$8&amp;RetiSD[[#This Row],[Squadra]],Risultati[SqrCoppie],0))=""),"-",(SUMIFS(Risultati[Gol_SqrB],Risultati[SqrCoppie],CU$8&amp;RetiSD[[#This Row],[Squadra]])-SUMIFS(Risultati[Gol_SqrA],Risultati[SqrCoppie],CU$8&amp;RetiSD[[#This Row],[Squadra]]))+(SUMIFS(Risultati[Gol_SqrA],Risultati[SqrCoppie],RetiSD[[#This Row],[Squadra]]&amp;CU$8)-SUMIFS(Risultati[Gol_SqrB],Risultati[SqrCoppie],RetiSD[[#This Row],[Squadra]]&amp;CU$8)))))))</f>
        <v/>
      </c>
      <c r="CV9" s="2" t="str">
        <f>IF(RetiSD[[#This Row],[Squadra]]="","",IF(CV$8="","",IF(RetiSD[[#This Row],[Squadra]]=CV$8,"",IF(ISERROR(VLOOKUP(RetiSD[[#This Row],[Squadra]]&amp;CV$8,Risultati[SqrCoppie],1,FALSE)),"-",IF(AND(INDEX(Risultati[Gol_SqrA],MATCH(RetiSD[[#This Row],[Squadra]]&amp;CV$8,Risultati[SqrCoppie],0))="",INDEX(Risultati[Gol_SqrA],MATCH(CV$8&amp;RetiSD[[#This Row],[Squadra]],Risultati[SqrCoppie],0))=""),"-",(SUMIFS(Risultati[Gol_SqrB],Risultati[SqrCoppie],CV$8&amp;RetiSD[[#This Row],[Squadra]])-SUMIFS(Risultati[Gol_SqrA],Risultati[SqrCoppie],CV$8&amp;RetiSD[[#This Row],[Squadra]]))+(SUMIFS(Risultati[Gol_SqrA],Risultati[SqrCoppie],RetiSD[[#This Row],[Squadra]]&amp;CV$8)-SUMIFS(Risultati[Gol_SqrB],Risultati[SqrCoppie],RetiSD[[#This Row],[Squadra]]&amp;CV$8)))))))</f>
        <v/>
      </c>
      <c r="CW9" s="2" t="str">
        <f>IF(RetiSD[[#This Row],[Squadra]]="","",IF(CW$8="","",IF(RetiSD[[#This Row],[Squadra]]=CW$8,"",IF(ISERROR(VLOOKUP(RetiSD[[#This Row],[Squadra]]&amp;CW$8,Risultati[SqrCoppie],1,FALSE)),"-",IF(AND(INDEX(Risultati[Gol_SqrA],MATCH(RetiSD[[#This Row],[Squadra]]&amp;CW$8,Risultati[SqrCoppie],0))="",INDEX(Risultati[Gol_SqrA],MATCH(CW$8&amp;RetiSD[[#This Row],[Squadra]],Risultati[SqrCoppie],0))=""),"-",(SUMIFS(Risultati[Gol_SqrB],Risultati[SqrCoppie],CW$8&amp;RetiSD[[#This Row],[Squadra]])-SUMIFS(Risultati[Gol_SqrA],Risultati[SqrCoppie],CW$8&amp;RetiSD[[#This Row],[Squadra]]))+(SUMIFS(Risultati[Gol_SqrA],Risultati[SqrCoppie],RetiSD[[#This Row],[Squadra]]&amp;CW$8)-SUMIFS(Risultati[Gol_SqrB],Risultati[SqrCoppie],RetiSD[[#This Row],[Squadra]]&amp;CW$8)))))))</f>
        <v/>
      </c>
      <c r="CX9" s="2" t="str">
        <f>IF(RetiSD[[#This Row],[Squadra]]="","",IF(CX$8="","",IF(RetiSD[[#This Row],[Squadra]]=CX$8,"",IF(ISERROR(VLOOKUP(RetiSD[[#This Row],[Squadra]]&amp;CX$8,Risultati[SqrCoppie],1,FALSE)),"-",IF(AND(INDEX(Risultati[Gol_SqrA],MATCH(RetiSD[[#This Row],[Squadra]]&amp;CX$8,Risultati[SqrCoppie],0))="",INDEX(Risultati[Gol_SqrA],MATCH(CX$8&amp;RetiSD[[#This Row],[Squadra]],Risultati[SqrCoppie],0))=""),"-",(SUMIFS(Risultati[Gol_SqrB],Risultati[SqrCoppie],CX$8&amp;RetiSD[[#This Row],[Squadra]])-SUMIFS(Risultati[Gol_SqrA],Risultati[SqrCoppie],CX$8&amp;RetiSD[[#This Row],[Squadra]]))+(SUMIFS(Risultati[Gol_SqrA],Risultati[SqrCoppie],RetiSD[[#This Row],[Squadra]]&amp;CX$8)-SUMIFS(Risultati[Gol_SqrB],Risultati[SqrCoppie],RetiSD[[#This Row],[Squadra]]&amp;CX$8)))))))</f>
        <v/>
      </c>
      <c r="CY9" s="2" t="str">
        <f>IF(RetiSD[[#This Row],[Squadra]]="","",IF(CY$8="","",IF(RetiSD[[#This Row],[Squadra]]=CY$8,"",IF(ISERROR(VLOOKUP(RetiSD[[#This Row],[Squadra]]&amp;CY$8,Risultati[SqrCoppie],1,FALSE)),"-",IF(AND(INDEX(Risultati[Gol_SqrA],MATCH(RetiSD[[#This Row],[Squadra]]&amp;CY$8,Risultati[SqrCoppie],0))="",INDEX(Risultati[Gol_SqrA],MATCH(CY$8&amp;RetiSD[[#This Row],[Squadra]],Risultati[SqrCoppie],0))=""),"-",(SUMIFS(Risultati[Gol_SqrB],Risultati[SqrCoppie],CY$8&amp;RetiSD[[#This Row],[Squadra]])-SUMIFS(Risultati[Gol_SqrA],Risultati[SqrCoppie],CY$8&amp;RetiSD[[#This Row],[Squadra]]))+(SUMIFS(Risultati[Gol_SqrA],Risultati[SqrCoppie],RetiSD[[#This Row],[Squadra]]&amp;CY$8)-SUMIFS(Risultati[Gol_SqrB],Risultati[SqrCoppie],RetiSD[[#This Row],[Squadra]]&amp;CY$8)))))))</f>
        <v/>
      </c>
      <c r="DA9" s="1" t="str" cm="1">
        <f t="array" ref="DA9">IF(INDEX(ListaSquadre[],ROW()-ROW(Classifica[#Headers]))="","",INDEX(ListaSquadre[],ROW()-ROW(Classifica[#Headers])))</f>
        <v/>
      </c>
      <c r="DB9" s="2">
        <f ca="1">SUMIF(Risultati[SqrA],Classifica[[#This Row],[Squadra]],Risultati[Punti_SqrA])+SUMIF(Risultati[SqrB],Classifica[[#This Row],[Squadra]],Risultati[Punti_SqrB])-INDEX(Penalizzazione[PuntiPen],MATCH(Classifica[[#This Row],[Squadra]],Penalizzazione[ListaSqr],0))</f>
        <v>0</v>
      </c>
      <c r="DC9" s="2">
        <f ca="1">COUNTIFS(Risultati[Punti_SqrA],"&gt;=0",Risultati[SqrA],Classifica[[#This Row],[Squadra]])+COUNTIFS(Risultati[Punti_SqrB],"&gt;=0",Risultati[SqrB],Classifica[[#This Row],[Squadra]])</f>
        <v>0</v>
      </c>
      <c r="DD9" s="2">
        <f ca="1">Classifica[[#This Row],[Punti]]-Classifica[[#This Row],[Giocate]]/100-ROW()/100000</f>
        <v>-9.0000000000000006E-5</v>
      </c>
      <c r="DE9" s="2" t="str">
        <f t="array" aca="1" ref="DE9" ca="1">INDEX(Classifica[Squadra],MATCH(LARGE(Classifica[Parziale],ROW()-ROW(Classifica[#Headers])),Classifica[Parziale],0))</f>
        <v/>
      </c>
      <c r="DF9" s="2">
        <f ca="1">INDEX(Classifica[Punti],MATCH(Classifica[[#This Row],[ClParziale]],Classifica[Squadra],0))-INDEX(Classifica[Giocate],MATCH(Classifica[[#This Row],[ClParziale]],Classifica[Squadra],0))/100</f>
        <v>0</v>
      </c>
      <c r="DG9" s="2" t="str">
        <f ca="1">IF(COUNTIF(Classifica[PreParimerito],Classifica[[#This Row],[PreParimerito]])&gt;1,Classifica[[#This Row],[ClParziale]],"")</f>
        <v/>
      </c>
      <c r="DH9" s="2">
        <f ca="1">IF(Classifica[[#This Row],[Parimerito]]="",0,INDEX(Avulsa[ClassificaFinaleScontriDiretti],MATCH(Classifica[[#This Row],[Parimerito]],Avulsa[Squadre],0)))</f>
        <v>0</v>
      </c>
      <c r="DI9" s="2">
        <f ca="1">SUMIF(Risultati[SqrA],Classifica[[#This Row],[ClParziale]],Risultati[Gol_SqrA])+SUMIF(Risultati[SqrB],Classifica[[#This Row],[ClParziale]],Risultati[Gol_SqrB])</f>
        <v>0</v>
      </c>
      <c r="DJ9" s="2">
        <f ca="1">SUMIF(Risultati[SqrA],Classifica[[#This Row],[ClParziale]],Risultati[Gol_SqrB])+SUMIF(Risultati[SqrB],Classifica[[#This Row],[ClParziale]],Risultati[Gol_SqrA])</f>
        <v>0</v>
      </c>
      <c r="DK9" s="2">
        <f ca="1">Classifica[[#This Row],[GolFatti]]-Classifica[[#This Row],[GolSubiti]]</f>
        <v>0</v>
      </c>
      <c r="DL9" s="2">
        <f ca="1">(INDEX(Classifica[Punti],MATCH(Classifica[[#This Row],[ClParziale]],Classifica[Squadra],0))-INDEX(Classifica[Giocate],MATCH(Classifica[[#This Row],[ClParziale]],Classifica[Squadra],0))/100-Classifica[[#This Row],[Avulsa]]/10000+Classifica[[#This Row],[DifferenzaReti]]/1000000+Classifica[[#This Row],[GolFatti]]/100000000-COUNTIF(Classifica[ClParziale],"&lt;="&amp;Classifica[[#This Row],[ClParziale]])/10000000000)</f>
        <v>0</v>
      </c>
      <c r="DM9" s="2">
        <f ca="1">_xlfn.RANK.EQ(Classifica[[#This Row],[CalcoloClassificaFinale]],Classifica[CalcoloClassificaFinale],0)</f>
        <v>1</v>
      </c>
    </row>
    <row r="10" spans="2:117" x14ac:dyDescent="0.2">
      <c r="B10" s="1">
        <f ca="1">SUM(OFFSET($C$9:$C$46,-1,0,ROW()-ROW($C$8)))+1</f>
        <v>3</v>
      </c>
      <c r="C10" s="2" cm="1">
        <f t="array" ref="C10">Check[]/2</f>
        <v>2</v>
      </c>
      <c r="D10" s="1" t="str" cm="1">
        <f t="array" ref="D10">IF(ROW()-ROW(Helper[#Headers])&lt;Check[],"Giornata"&amp;ROW()-ROW(Helper[#Headers]),IF(ROW()-ROW(Helper[#Headers])&gt;(Check[]-1)*2,"","Giornata"&amp;12+ROW(D10)-Check[]))</f>
        <v>Giornata2</v>
      </c>
      <c r="F10" s="1" cm="1">
        <f t="array" ref="F10">IF(ROW()-ROW(Risultati[#Headers])&gt;Check[]*(Check[]-1),"",Check[]*(Check[]-1)-Check[]*(Check[]-1)+ROW()-ROW(Risultati[#Headers]))</f>
        <v>2</v>
      </c>
      <c r="G10" s="1" t="str">
        <f ca="1">IF(Risultati[[#This Row],[ID_Riga]]="","",VLOOKUP(F10,Helper[],3,TRUE))</f>
        <v>Giornata1</v>
      </c>
      <c r="H10" s="1">
        <f ca="1">IF(Risultati[[#This Row],[ID_Riga]]="","",Risultati[[#This Row],[ID_Riga]]-VLOOKUP(Risultati[[#This Row],[ID_Riga]],Helper[],1,TRUE)+1)</f>
        <v>2</v>
      </c>
      <c r="I10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0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0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0" s="1" t="str">
        <f ca="1">IF(Risultati[[#This Row],[Punti_SqrA]]="","",IF(Risultati[[#This Row],[Punti_SqrA]]=3,0,IF(Risultati[[#This Row],[Punti_SqrA]]=0,3,1)))</f>
        <v/>
      </c>
      <c r="M10" s="1" t="str">
        <f ca="1">IF(Risultati[[#This Row],[Punti_SqrA]]="","",SUM(INDEX(INDIRECT(Risultati[[#This Row],[Tabella]]),Risultati[[#This Row],[RigaTab]],3)))</f>
        <v/>
      </c>
      <c r="N10" s="1" t="str">
        <f ca="1">IF(Risultati[[#This Row],[Punti_SqrA]]="","",SUM(INDEX(INDIRECT(Risultati[[#This Row],[Tabella]]),Risultati[[#This Row],[RigaTab]],4)))</f>
        <v/>
      </c>
      <c r="O10" s="1" t="str">
        <f ca="1">Risultati[[#This Row],[SqrA]]&amp;Risultati[[#This Row],[SqrB]]</f>
        <v/>
      </c>
      <c r="Q10" s="1" t="str" cm="1">
        <f t="array" ref="Q10">IF(INDEX(ListaSquadre[],ROW()-ROW(Penalizzazione[#Headers]))="","",INDEX(ListaSquadre[],ROW()-ROW(Penalizzazione[#Headers])))</f>
        <v/>
      </c>
      <c r="R10" s="1">
        <v>0</v>
      </c>
      <c r="T10" s="2">
        <f ca="1">IFERROR(INDEX(Classifica[PreParimerito],MATCH(Avulsa[[#This Row],[Squadre]],Classifica[ClParziale],0)),"")</f>
        <v>0</v>
      </c>
      <c r="U10" s="3" t="str">
        <f t="array" aca="1" ref="U10" ca="1">IF(ROWS(U$8:U9)&gt;COUNTA(Classifica[Parimerito]),"",IFERROR(INDEX(Classifica[Parimerito],SMALL(IF(Classifica[Parimerito]&lt;&gt;"",ROW(Classifica[Parimerito])-ROW(Classifica[#Headers])),ROWS(U$8:U9))),""))</f>
        <v/>
      </c>
      <c r="V10" s="2" t="str">
        <f ca="1">IF(Avulsa[[#This Row],[Parimerito]]="","",IF(Avulsa[[#This Row],[Parimerito]]=OFFSET(Avulsa[[#This Row],[Parimerito]],1,0),VLOOKUP(Avulsa[[#This Row],[Squadre]],$BI$9:$CC$28,MATCH(OFFSET(Avulsa[[#This Row],[Squadre]],1,0),$BJ$8:$CC$8,0)+1,FALSE),""))</f>
        <v/>
      </c>
      <c r="W10" s="2" t="str">
        <f ca="1">IF(Avulsa[[#This Row],[Parimerito]]="","",IF(Avulsa[[#This Row],[Parimerito]]=OFFSET(Avulsa[[#This Row],[Parimerito]],-1,0),VLOOKUP(Avulsa[[#This Row],[Squadre]],$BI$9:$CC$28,MATCH(OFFSET(Avulsa[[#This Row],[Squadre]],-1,0),$BJ$8:$CC$8,0)+1,FALSE),""))</f>
        <v/>
      </c>
      <c r="X10" s="2" t="str">
        <f ca="1">IF(Avulsa[[#This Row],[Parimerito]]="","",IF(Avulsa[[#This Row],[Parimerito]]=OFFSET(Avulsa[[#This Row],[Parimerito]],2,0),VLOOKUP(Avulsa[[#This Row],[Squadre]],$BI$9:$CC$28,MATCH(OFFSET(Avulsa[[#This Row],[Squadre]],2,0),$BJ$8:$CC$8,0)+1,FALSE),""))</f>
        <v/>
      </c>
      <c r="Y10" s="2" t="str">
        <f ca="1">IF(Avulsa[[#This Row],[Parimerito]]="","",IF(Avulsa[[#This Row],[Parimerito]]=OFFSET(Avulsa[[#This Row],[Parimerito]],-2,0),VLOOKUP(Avulsa[[#This Row],[Squadre]],$BI$9:$CC$28,MATCH(OFFSET(Avulsa[[#This Row],[Squadre]],-2,0),$BJ$8:$CC$8,0)+1,FALSE),""))</f>
        <v/>
      </c>
      <c r="Z10" s="2" t="str">
        <f ca="1">IF(Avulsa[[#This Row],[Parimerito]]="","",IF(Avulsa[[#This Row],[Parimerito]]=OFFSET(Avulsa[[#This Row],[Parimerito]],3,0),VLOOKUP(Avulsa[[#This Row],[Squadre]],$BI$9:$CC$28,MATCH(OFFSET(Avulsa[[#This Row],[Squadre]],3,0),$BJ$8:$CC$8,0)+1,FALSE),""))</f>
        <v/>
      </c>
      <c r="AA10" s="2" t="e">
        <f ca="1">IF(Avulsa[[#This Row],[Parimerito]]="","",IF(Avulsa[[#This Row],[Parimerito]]=OFFSET(Avulsa[[#This Row],[Parimerito]],-3,0),VLOOKUP(Avulsa[[#This Row],[Squadre]],$BI$9:$CC$28,MATCH(OFFSET(Avulsa[[#This Row],[Squadre]],-3,0),$BJ$8:$CC$8,0)+1,FALSE),""))</f>
        <v>#N/A</v>
      </c>
      <c r="AB10" s="2" t="str">
        <f ca="1">IF(Avulsa[[#This Row],[Parimerito]]="","",IF(Avulsa[[#This Row],[Parimerito]]=OFFSET(Avulsa[[#This Row],[Parimerito]],4,0),VLOOKUP(Avulsa[[#This Row],[Squadre]],$BI$9:$CC$28,MATCH(OFFSET(Avulsa[[#This Row],[Squadre]],4,0),$BJ$8:$CC$8,0)+1,FALSE),""))</f>
        <v/>
      </c>
      <c r="AC10" s="2" t="e">
        <f ca="1">IF(Avulsa[[#This Row],[Parimerito]]="","",IF(Avulsa[[#This Row],[Parimerito]]=OFFSET(Avulsa[[#This Row],[Parimerito]],-4,0),VLOOKUP(Avulsa[[#This Row],[Squadre]],$BI$9:$CC$28,MATCH(OFFSET(Avulsa[[#This Row],[Squadre]],-4,0),$BJ$8:$CC$8,0)+1,FALSE),""))</f>
        <v>#N/A</v>
      </c>
      <c r="AD10" s="2" t="str">
        <f ca="1">IF(Avulsa[[#This Row],[Parimerito]]="","",IF(Avulsa[[#This Row],[Parimerito]]=OFFSET(Avulsa[[#This Row],[Parimerito]],5,0),VLOOKUP(Avulsa[[#This Row],[Squadre]],$BI$9:$CC$28,MATCH(OFFSET(Avulsa[[#This Row],[Squadre]],5,0),$BJ$8:$CC$8,0)+1,FALSE),""))</f>
        <v/>
      </c>
      <c r="AE10" s="2" t="str">
        <f ca="1">IF(Avulsa[[#This Row],[Parimerito]]="","",IF(Avulsa[[#This Row],[Parimerito]]=OFFSET(Avulsa[[#This Row],[Parimerito]],-5,0),VLOOKUP(Avulsa[[#This Row],[Squadre]],$BI$9:$CC$28,MATCH(OFFSET(Avulsa[[#This Row],[Squadre]],-5,0),$BJ$8:$CC$8,0)+1,FALSE),""))</f>
        <v/>
      </c>
      <c r="AF10" s="2" t="str">
        <f ca="1">IF(Avulsa[[#This Row],[Parimerito]]="","",IF(Avulsa[[#This Row],[Parimerito]]=OFFSET(Avulsa[[#This Row],[Parimerito]],6,0),VLOOKUP(Avulsa[[#This Row],[Squadre]],$BI$9:$CC$28,MATCH(OFFSET(Avulsa[[#This Row],[Squadre]],6,0),$BJ$8:$CC$8,0)+1,FALSE),""))</f>
        <v/>
      </c>
      <c r="AG10" s="2" t="e">
        <f ca="1">IF(Avulsa[[#This Row],[Parimerito]]="","",IF(Avulsa[[#This Row],[Parimerito]]=OFFSET(Avulsa[[#This Row],[Parimerito]],-6,0),VLOOKUP(Avulsa[[#This Row],[Squadre]],$BI$9:$CC$28,MATCH(OFFSET(Avulsa[[#This Row],[Squadre]],-6,0),$BJ$8:$CC$8,0)+1,FALSE),""))</f>
        <v>#N/A</v>
      </c>
      <c r="AH10" s="2" t="str">
        <f ca="1">IF(Avulsa[[#This Row],[Parimerito]]="","",IF(Avulsa[[#This Row],[Parimerito]]=OFFSET(Avulsa[[#This Row],[Parimerito]],7,0),VLOOKUP(Avulsa[[#This Row],[Squadre]],$BI$9:$CC$28,MATCH(OFFSET(Avulsa[[#This Row],[Squadre]],7,0),$BJ$8:$CC$8,0)+1,FALSE),""))</f>
        <v/>
      </c>
      <c r="AI10" s="2" t="e">
        <f ca="1">IF(Avulsa[[#This Row],[Parimerito]]="","",IF(Avulsa[[#This Row],[Parimerito]]=OFFSET(Avulsa[[#This Row],[Parimerito]],-7,0),VLOOKUP(Avulsa[[#This Row],[Squadre]],$BI$9:$CC$28,MATCH(OFFSET(Avulsa[[#This Row],[Squadre]],-7,0),$BJ$8:$CC$8,0)+1,FALSE),""))</f>
        <v>#N/A</v>
      </c>
      <c r="AJ10" s="2" t="str">
        <f ca="1">IF(Avulsa[[#This Row],[Parimerito]]="","",IF(Avulsa[[#This Row],[Parimerito]]=OFFSET(Avulsa[[#This Row],[Parimerito]],8,0),VLOOKUP(Avulsa[[#This Row],[Squadre]],$BI$9:$CC$28,MATCH(OFFSET(Avulsa[[#This Row],[Squadre]],8,0),$BJ$8:$CC$8,0)+1,FALSE),""))</f>
        <v/>
      </c>
      <c r="AK10" s="2" t="e">
        <f ca="1">IF(Avulsa[[#This Row],[Parimerito]]="","",IF(Avulsa[[#This Row],[Parimerito]]=OFFSET(Avulsa[[#This Row],[Parimerito]],-8,0),VLOOKUP(Avulsa[[#This Row],[Squadre]],$BI$9:$CC$28,MATCH(OFFSET(Avulsa[[#This Row],[Squadre]],-8,0),$BJ$8:$CC$8,0)+1,FALSE),""))</f>
        <v>#N/A</v>
      </c>
      <c r="AL10" s="2" t="e">
        <f ca="1">IF(Avulsa[[#This Row],[Parimerito]]="","",SUM(Avulsa[[#This Row],[1a]:[8b]]))</f>
        <v>#N/A</v>
      </c>
      <c r="AM10" s="2" t="e" cm="1">
        <f t="array" aca="1" ref="AM10" ca="1">IF(Avulsa[[#This Row],[Parimerito]]="","",SUMPRODUCT(--(Avulsa[[#This Row],[Parimerito]]=Avulsa[Parimerito]),--(Avulsa[[#This Row],[Punti]]&lt;Avulsa[Punti]))+1)</f>
        <v>#N/A</v>
      </c>
      <c r="AN10" s="2" t="str">
        <f ca="1">IF(Avulsa[[#This Row],[Parimerito]]="","",IF(Avulsa[[#This Row],[Parimerito]]=OFFSET(Avulsa[[#This Row],[Parimerito]],1,0),VLOOKUP(Avulsa[[#This Row],[Squadre]],$CE$9:$CY$28,MATCH(OFFSET(Avulsa[[#This Row],[Squadre]],1,0),$CF$8:$CY$8,0)+1,FALSE),""))</f>
        <v/>
      </c>
      <c r="AO10" s="2" t="str">
        <f ca="1">IF(Avulsa[[#This Row],[Parimerito]]="","",IF(Avulsa[[#This Row],[Parimerito]]=OFFSET(Avulsa[[#This Row],[Parimerito]],-1,0),VLOOKUP(Avulsa[[#This Row],[Squadre]],$CE$9:$CY$28,MATCH(OFFSET(Avulsa[[#This Row],[Squadre]],-1,0),$CF$8:$CY$8,0)+1,FALSE),""))</f>
        <v/>
      </c>
      <c r="AP10" s="2" t="str">
        <f ca="1">IF(Avulsa[[#This Row],[Parimerito]]="","",IF(Avulsa[[#This Row],[Parimerito]]=OFFSET(Avulsa[[#This Row],[Parimerito]],2,0),VLOOKUP(Avulsa[[#This Row],[Squadre]],$CE$9:$CY$28,MATCH(OFFSET(Avulsa[[#This Row],[Squadre]],2,0),$CF$8:$CY$8,0)+1,FALSE),""))</f>
        <v/>
      </c>
      <c r="AQ10" s="2" t="str">
        <f ca="1">IF(Avulsa[[#This Row],[Parimerito]]="","",IF(Avulsa[[#This Row],[Parimerito]]=OFFSET(Avulsa[[#This Row],[Parimerito]],-2,0),VLOOKUP(Avulsa[[#This Row],[Squadre]],$CE$9:$CY$28,MATCH(OFFSET(Avulsa[[#This Row],[Squadre]],-2,0),$CF$8:$CY$8,0)+1,FALSE),""))</f>
        <v/>
      </c>
      <c r="AR10" s="2" t="str">
        <f ca="1">IF(Avulsa[[#This Row],[Parimerito]]="","",IF(Avulsa[[#This Row],[Parimerito]]=OFFSET(Avulsa[[#This Row],[Parimerito]],3,0),VLOOKUP(Avulsa[[#This Row],[Squadre]],$CE$9:$CY$28,MATCH(OFFSET(Avulsa[[#This Row],[Squadre]],3,0),$CF$8:$CY$8,0)+1,FALSE),""))</f>
        <v/>
      </c>
      <c r="AS10" s="2" t="e">
        <f ca="1">IF(Avulsa[[#This Row],[Parimerito]]="","",IF(Avulsa[[#This Row],[Parimerito]]=OFFSET(Avulsa[[#This Row],[Parimerito]],-3,0),VLOOKUP(Avulsa[[#This Row],[Squadre]],$CE$9:$CY$28,MATCH(OFFSET(Avulsa[[#This Row],[Squadre]],-3,0),$CF$8:$CY$8,0)+1,FALSE),""))</f>
        <v>#N/A</v>
      </c>
      <c r="AT10" s="2" t="str">
        <f ca="1">IF(Avulsa[[#This Row],[Parimerito]]="","",IF(Avulsa[[#This Row],[Parimerito]]=OFFSET(Avulsa[[#This Row],[Parimerito]],4,0),VLOOKUP(Avulsa[[#This Row],[Squadre]],$CE$9:$CY$28,MATCH(OFFSET(Avulsa[[#This Row],[Squadre]],4,0),$CF$8:$CY$8,0)+1,FALSE),""))</f>
        <v/>
      </c>
      <c r="AU10" s="2" t="e">
        <f ca="1">IF(Avulsa[[#This Row],[Parimerito]]="","",IF(Avulsa[[#This Row],[Parimerito]]=OFFSET(Avulsa[[#This Row],[Parimerito]],-4,0),VLOOKUP(Avulsa[[#This Row],[Squadre]],$CE$9:$CY$28,MATCH(OFFSET(Avulsa[[#This Row],[Squadre]],-4,0),$CF$8:$CY$8,0)+1,FALSE),""))</f>
        <v>#N/A</v>
      </c>
      <c r="AV10" s="2" t="str">
        <f ca="1">IF(Avulsa[[#This Row],[Parimerito]]="","",IF(Avulsa[[#This Row],[Parimerito]]=OFFSET(Avulsa[[#This Row],[Parimerito]],5,0),VLOOKUP(Avulsa[[#This Row],[Squadre]],$CE$9:$CY$28,MATCH(OFFSET(Avulsa[[#This Row],[Squadre]],5,0),$CF$8:$CY$8,0)+1,FALSE),""))</f>
        <v/>
      </c>
      <c r="AW10" s="2" t="str">
        <f ca="1">IF(Avulsa[[#This Row],[Parimerito]]="","",IF(Avulsa[[#This Row],[Parimerito]]=OFFSET(Avulsa[[#This Row],[Parimerito]],-5,0),VLOOKUP(Avulsa[[#This Row],[Squadre]],$CE$9:$CY$28,MATCH(OFFSET(Avulsa[[#This Row],[Squadre]],-5,0),$CF$8:$CY$8,0)+1,FALSE),""))</f>
        <v/>
      </c>
      <c r="AX10" s="2" t="str">
        <f ca="1">IF(Avulsa[[#This Row],[Parimerito]]="","",IF(Avulsa[[#This Row],[Parimerito]]=OFFSET(Avulsa[[#This Row],[Parimerito]],6,0),VLOOKUP(Avulsa[[#This Row],[Squadre]],$CE$9:$CY$28,MATCH(OFFSET(Avulsa[[#This Row],[Squadre]],6,0),$CF$8:$CY$8,0)+1,FALSE),""))</f>
        <v/>
      </c>
      <c r="AY10" s="2" t="e">
        <f ca="1">IF(Avulsa[[#This Row],[Parimerito]]="","",IF(Avulsa[[#This Row],[Parimerito]]=OFFSET(Avulsa[[#This Row],[Parimerito]],-6,0),VLOOKUP(Avulsa[[#This Row],[Squadre]],$CE$9:$CY$28,MATCH(OFFSET(Avulsa[[#This Row],[Squadre]],-6,0),$CF$8:$CY$8,0)+1,FALSE),""))</f>
        <v>#N/A</v>
      </c>
      <c r="AZ10" s="2" t="str">
        <f ca="1">IF(Avulsa[[#This Row],[Parimerito]]="","",IF(Avulsa[[#This Row],[Parimerito]]=OFFSET(Avulsa[[#This Row],[Parimerito]],7,0),VLOOKUP(Avulsa[[#This Row],[Squadre]],$CE$9:$CY$28,MATCH(OFFSET(Avulsa[[#This Row],[Squadre]],7,0),$CF$8:$CY$8,0)+1,FALSE),""))</f>
        <v/>
      </c>
      <c r="BA10" s="2" t="e">
        <f ca="1">IF(Avulsa[[#This Row],[Parimerito]]="","",IF(Avulsa[[#This Row],[Parimerito]]=OFFSET(Avulsa[[#This Row],[Parimerito]],-7,0),VLOOKUP(Avulsa[[#This Row],[Squadre]],$CE$9:$CY$28,MATCH(OFFSET(Avulsa[[#This Row],[Squadre]],-7,0),$CF$8:$CY$8,0)+1,FALSE),""))</f>
        <v>#N/A</v>
      </c>
      <c r="BB10" s="2" t="str">
        <f ca="1">IF(Avulsa[[#This Row],[Parimerito]]="","",IF(Avulsa[[#This Row],[Parimerito]]=OFFSET(Avulsa[[#This Row],[Parimerito]],8,0),VLOOKUP(Avulsa[[#This Row],[Squadre]],$CE$9:$CY$28,MATCH(OFFSET(Avulsa[[#This Row],[Squadre]],8,0),$CF$8:$CY$8,0)+1,FALSE),""))</f>
        <v/>
      </c>
      <c r="BC10" s="2" t="e">
        <f ca="1">IF(Avulsa[[#This Row],[Parimerito]]="","",IF(Avulsa[[#This Row],[Parimerito]]=OFFSET(Avulsa[[#This Row],[Parimerito]],-8,0),VLOOKUP(Avulsa[[#This Row],[Squadre]],$CE$9:$CY$28,MATCH(OFFSET(Avulsa[[#This Row],[Squadre]],-8,0),$CF$8:$CY$8,0)+1,FALSE),""))</f>
        <v>#N/A</v>
      </c>
      <c r="BD10" s="2" t="e">
        <f ca="1">IF(Avulsa[[#This Row],[Parimerito]]="","",SUM(Avulsa[[#This Row],[a1]:[h2]]))</f>
        <v>#N/A</v>
      </c>
      <c r="BE10" s="2" t="e" cm="1">
        <f t="array" aca="1" ref="BE10" ca="1">IF(Avulsa[[#This Row],[Parimerito]]="","",SUMPRODUCT(--(Avulsa[[#This Row],[Parimerito]]=Avulsa[Parimerito]),--(Avulsa[[#This Row],[Gol]]&lt;Avulsa[Gol]))+1)</f>
        <v>#N/A</v>
      </c>
      <c r="BF10" s="2" t="str">
        <f ca="1">IFERROR(Avulsa[[#This Row],[ClassificaPuntiScontriDiretti]]+Avulsa[[#This Row],[ClassificaGolScontriDiretti]]/100,"")</f>
        <v/>
      </c>
      <c r="BG10" s="2" t="str">
        <f ca="1">IFERROR(_xlfn.RANK.EQ(Avulsa[[#This Row],[calc]],Avulsa[calc],1),"")</f>
        <v/>
      </c>
      <c r="BI10" s="16" t="str" cm="1">
        <f t="array" ref="BI10">IF(INDEX(ListaSquadre[],ROW()-1-ROW(PuntiSD[#Headers]))="","",INDEX(ListaSquadre[],ROW()-1-ROW(PuntiSD[#Headers])))</f>
        <v/>
      </c>
      <c r="BJ10" s="18" t="str">
        <f>IF(PuntiSD[[#This Row],[Squadra]]="","",IF(BJ$8="","",IF(PuntiSD[[#This Row],[Squadra]]=BJ$8,"",IF(ISERROR(VLOOKUP(PuntiSD[[#This Row],[Squadra]]&amp;BJ$8,Risultati[SqrCoppie],1,FALSE)),"-",IF(AND(INDEX(Risultati[Punti_SqrA],MATCH(PuntiSD[[#This Row],[Squadra]]&amp;BJ$8,Risultati[SqrCoppie],0))="",INDEX(Risultati[Punti_SqrA],MATCH(BJ$8&amp;PuntiSD[[#This Row],[Squadra]],Risultati[SqrCoppie],0))=""),"-",SUMIFS(Risultati[Punti_SqrA],Risultati[SqrA],PuntiSD[[#This Row],[Squadra]],Risultati[SqrB],BJ$8)+SUMIFS(Risultati[Punti_SqrB],Risultati[SqrB],PuntiSD[[#This Row],[Squadra]],Risultati[SqrA],BJ$8))))))</f>
        <v/>
      </c>
      <c r="BK10" s="18" t="str">
        <f>IF(PuntiSD[[#This Row],[Squadra]]="","",IF(BK$8="","",IF(PuntiSD[[#This Row],[Squadra]]=BK$8,"",IF(ISERROR(VLOOKUP(PuntiSD[[#This Row],[Squadra]]&amp;BK$8,Risultati[SqrCoppie],1,FALSE)),"-",IF(AND(INDEX(Risultati[Punti_SqrA],MATCH(PuntiSD[[#This Row],[Squadra]]&amp;BK$8,Risultati[SqrCoppie],0))="",INDEX(Risultati[Punti_SqrA],MATCH(BK$8&amp;PuntiSD[[#This Row],[Squadra]],Risultati[SqrCoppie],0))=""),"-",SUMIFS(Risultati[Punti_SqrA],Risultati[SqrA],PuntiSD[[#This Row],[Squadra]],Risultati[SqrB],BK$8)+SUMIFS(Risultati[Punti_SqrB],Risultati[SqrB],PuntiSD[[#This Row],[Squadra]],Risultati[SqrA],BK$8))))))</f>
        <v/>
      </c>
      <c r="BL10" s="2" t="str">
        <f>IF(PuntiSD[[#This Row],[Squadra]]="","",IF(BL$8="","",IF(PuntiSD[[#This Row],[Squadra]]=BL$8,"",IF(ISERROR(VLOOKUP(PuntiSD[[#This Row],[Squadra]]&amp;BL$8,Risultati[SqrCoppie],1,FALSE)),"-",IF(AND(INDEX(Risultati[Punti_SqrA],MATCH(PuntiSD[[#This Row],[Squadra]]&amp;BL$8,Risultati[SqrCoppie],0))="",INDEX(Risultati[Punti_SqrA],MATCH(BL$8&amp;PuntiSD[[#This Row],[Squadra]],Risultati[SqrCoppie],0))=""),"-",SUMIFS(Risultati[Punti_SqrA],Risultati[SqrA],PuntiSD[[#This Row],[Squadra]],Risultati[SqrB],BL$8)+SUMIFS(Risultati[Punti_SqrB],Risultati[SqrB],PuntiSD[[#This Row],[Squadra]],Risultati[SqrA],BL$8))))))</f>
        <v/>
      </c>
      <c r="BM10" s="2" t="str">
        <f>IF(PuntiSD[[#This Row],[Squadra]]="","",IF(BM$8="","",IF(PuntiSD[[#This Row],[Squadra]]=BM$8,"",IF(ISERROR(VLOOKUP(PuntiSD[[#This Row],[Squadra]]&amp;BM$8,Risultati[SqrCoppie],1,FALSE)),"-",IF(AND(INDEX(Risultati[Punti_SqrA],MATCH(PuntiSD[[#This Row],[Squadra]]&amp;BM$8,Risultati[SqrCoppie],0))="",INDEX(Risultati[Punti_SqrA],MATCH(BM$8&amp;PuntiSD[[#This Row],[Squadra]],Risultati[SqrCoppie],0))=""),"-",SUMIFS(Risultati[Punti_SqrA],Risultati[SqrA],PuntiSD[[#This Row],[Squadra]],Risultati[SqrB],BM$8)+SUMIFS(Risultati[Punti_SqrB],Risultati[SqrB],PuntiSD[[#This Row],[Squadra]],Risultati[SqrA],BM$8))))))</f>
        <v/>
      </c>
      <c r="BN10" s="2" t="str">
        <f>IF(PuntiSD[[#This Row],[Squadra]]="","",IF(BN$8="","",IF(PuntiSD[[#This Row],[Squadra]]=BN$8,"",IF(ISERROR(VLOOKUP(PuntiSD[[#This Row],[Squadra]]&amp;BN$8,Risultati[SqrCoppie],1,FALSE)),"-",IF(AND(INDEX(Risultati[Punti_SqrA],MATCH(PuntiSD[[#This Row],[Squadra]]&amp;BN$8,Risultati[SqrCoppie],0))="",INDEX(Risultati[Punti_SqrA],MATCH(BN$8&amp;PuntiSD[[#This Row],[Squadra]],Risultati[SqrCoppie],0))=""),"-",SUMIFS(Risultati[Punti_SqrA],Risultati[SqrA],PuntiSD[[#This Row],[Squadra]],Risultati[SqrB],BN$8)+SUMIFS(Risultati[Punti_SqrB],Risultati[SqrB],PuntiSD[[#This Row],[Squadra]],Risultati[SqrA],BN$8))))))</f>
        <v/>
      </c>
      <c r="BO10" s="2" t="str">
        <f>IF(PuntiSD[[#This Row],[Squadra]]="","",IF(BO$8="","",IF(PuntiSD[[#This Row],[Squadra]]=BO$8,"",IF(ISERROR(VLOOKUP(PuntiSD[[#This Row],[Squadra]]&amp;BO$8,Risultati[SqrCoppie],1,FALSE)),"-",IF(AND(INDEX(Risultati[Punti_SqrA],MATCH(PuntiSD[[#This Row],[Squadra]]&amp;BO$8,Risultati[SqrCoppie],0))="",INDEX(Risultati[Punti_SqrA],MATCH(BO$8&amp;PuntiSD[[#This Row],[Squadra]],Risultati[SqrCoppie],0))=""),"-",SUMIFS(Risultati[Punti_SqrA],Risultati[SqrA],PuntiSD[[#This Row],[Squadra]],Risultati[SqrB],BO$8)+SUMIFS(Risultati[Punti_SqrB],Risultati[SqrB],PuntiSD[[#This Row],[Squadra]],Risultati[SqrA],BO$8))))))</f>
        <v/>
      </c>
      <c r="BP10" s="2" t="str">
        <f>IF(PuntiSD[[#This Row],[Squadra]]="","",IF(BP$8="","",IF(PuntiSD[[#This Row],[Squadra]]=BP$8,"",IF(ISERROR(VLOOKUP(PuntiSD[[#This Row],[Squadra]]&amp;BP$8,Risultati[SqrCoppie],1,FALSE)),"-",IF(AND(INDEX(Risultati[Punti_SqrA],MATCH(PuntiSD[[#This Row],[Squadra]]&amp;BP$8,Risultati[SqrCoppie],0))="",INDEX(Risultati[Punti_SqrA],MATCH(BP$8&amp;PuntiSD[[#This Row],[Squadra]],Risultati[SqrCoppie],0))=""),"-",SUMIFS(Risultati[Punti_SqrA],Risultati[SqrA],PuntiSD[[#This Row],[Squadra]],Risultati[SqrB],BP$8)+SUMIFS(Risultati[Punti_SqrB],Risultati[SqrB],PuntiSD[[#This Row],[Squadra]],Risultati[SqrA],BP$8))))))</f>
        <v/>
      </c>
      <c r="BQ10" s="2" t="str">
        <f>IF(PuntiSD[[#This Row],[Squadra]]="","",IF(BQ$8="","",IF(PuntiSD[[#This Row],[Squadra]]=BQ$8,"",IF(ISERROR(VLOOKUP(PuntiSD[[#This Row],[Squadra]]&amp;BQ$8,Risultati[SqrCoppie],1,FALSE)),"-",IF(AND(INDEX(Risultati[Punti_SqrA],MATCH(PuntiSD[[#This Row],[Squadra]]&amp;BQ$8,Risultati[SqrCoppie],0))="",INDEX(Risultati[Punti_SqrA],MATCH(BQ$8&amp;PuntiSD[[#This Row],[Squadra]],Risultati[SqrCoppie],0))="",),"-",SUMIFS(Risultati[Punti_SqrA],Risultati[SqrA],PuntiSD[[#This Row],[Squadra]],Risultati[SqrB],BQ$8)+SUMIFS(Risultati[Punti_SqrB],Risultati[SqrB],PuntiSD[[#This Row],[Squadra]],Risultati[SqrA],BQ$8))))))</f>
        <v/>
      </c>
      <c r="BR10" s="2" t="str">
        <f>IF(PuntiSD[[#This Row],[Squadra]]="","",IF(BR$8="","",IF(PuntiSD[[#This Row],[Squadra]]=BR$8,"",IF(ISERROR(VLOOKUP(PuntiSD[[#This Row],[Squadra]]&amp;BR$8,Risultati[SqrCoppie],1,FALSE)),"-",IF(AND(INDEX(Risultati[Punti_SqrA],MATCH(PuntiSD[[#This Row],[Squadra]]&amp;BR$8,Risultati[SqrCoppie],0))="",INDEX(Risultati[Punti_SqrA],MATCH(BR$8&amp;PuntiSD[[#This Row],[Squadra]],Risultati[SqrCoppie],0))=""),"-",SUMIFS(Risultati[Punti_SqrA],Risultati[SqrA],PuntiSD[[#This Row],[Squadra]],Risultati[SqrB],BR$8)+SUMIFS(Risultati[Punti_SqrB],Risultati[SqrB],PuntiSD[[#This Row],[Squadra]],Risultati[SqrA],BR$8))))))</f>
        <v/>
      </c>
      <c r="BS10" s="2" t="str">
        <f>IF(PuntiSD[[#This Row],[Squadra]]="","",IF(BS$8="","",IF(PuntiSD[[#This Row],[Squadra]]=BS$8,"",IF(ISERROR(VLOOKUP(PuntiSD[[#This Row],[Squadra]]&amp;BS$8,Risultati[SqrCoppie],1,FALSE)),"-",IF(AND(INDEX(Risultati[Punti_SqrA],MATCH(PuntiSD[[#This Row],[Squadra]]&amp;BS$8,Risultati[SqrCoppie],0))="",INDEX(Risultati[Punti_SqrA],MATCH(BS$8&amp;PuntiSD[[#This Row],[Squadra]],Risultati[SqrCoppie],0))=""),"-",SUMIFS(Risultati[Punti_SqrA],Risultati[SqrA],PuntiSD[[#This Row],[Squadra]],Risultati[SqrB],BS$8)+SUMIFS(Risultati[Punti_SqrB],Risultati[SqrB],PuntiSD[[#This Row],[Squadra]],Risultati[SqrA],BS$8))))))</f>
        <v/>
      </c>
      <c r="BT10" s="2" t="str">
        <f>IF(PuntiSD[[#This Row],[Squadra]]="","",IF(BT$8="","",IF(PuntiSD[[#This Row],[Squadra]]=BT$8,"",IF(ISERROR(VLOOKUP(PuntiSD[[#This Row],[Squadra]]&amp;BT$8,Risultati[SqrCoppie],1,FALSE)),"-",IF(AND(INDEX(Risultati[Punti_SqrA],MATCH(PuntiSD[[#This Row],[Squadra]]&amp;BT$8,Risultati[SqrCoppie],0))="",INDEX(Risultati[Punti_SqrA],MATCH(BT$8&amp;PuntiSD[[#This Row],[Squadra]],Risultati[SqrCoppie],0))=""),"-",SUMIFS(Risultati[Punti_SqrA],Risultati[SqrA],PuntiSD[[#This Row],[Squadra]],Risultati[SqrB],BT$8)+SUMIFS(Risultati[Punti_SqrB],Risultati[SqrB],PuntiSD[[#This Row],[Squadra]],Risultati[SqrA],BT$8))))))</f>
        <v/>
      </c>
      <c r="BU10" s="2" t="str">
        <f>IF(PuntiSD[[#This Row],[Squadra]]="","",IF(BU$8="","",IF(PuntiSD[[#This Row],[Squadra]]=BU$8,"",IF(ISERROR(VLOOKUP(PuntiSD[[#This Row],[Squadra]]&amp;BU$8,Risultati[SqrCoppie],1,FALSE)),"-",IF(AND(INDEX(Risultati[Punti_SqrA],MATCH(PuntiSD[[#This Row],[Squadra]]&amp;BU$8,Risultati[SqrCoppie],0))="",INDEX(Risultati[Punti_SqrA],MATCH(BU$8&amp;PuntiSD[[#This Row],[Squadra]],Risultati[SqrCoppie],0))=""),"-",SUMIFS(Risultati[Punti_SqrA],Risultati[SqrA],PuntiSD[[#This Row],[Squadra]],Risultati[SqrB],BU$8)+SUMIFS(Risultati[Punti_SqrB],Risultati[SqrB],PuntiSD[[#This Row],[Squadra]],Risultati[SqrA],BU$8))))))</f>
        <v/>
      </c>
      <c r="BV10" s="2" t="str">
        <f>IF(PuntiSD[[#This Row],[Squadra]]="","",IF(BV$8="","",IF(PuntiSD[[#This Row],[Squadra]]=BV$8,"",IF(ISERROR(VLOOKUP(PuntiSD[[#This Row],[Squadra]]&amp;BV$8,Risultati[SqrCoppie],1,FALSE)),"-",IF(AND(INDEX(Risultati[Punti_SqrA],MATCH(PuntiSD[[#This Row],[Squadra]]&amp;BV$8,Risultati[SqrCoppie],0))="",INDEX(Risultati[Punti_SqrA],MATCH(BV$8&amp;PuntiSD[[#This Row],[Squadra]],Risultati[SqrCoppie],0))=""),"-",SUMIFS(Risultati[Punti_SqrA],Risultati[SqrA],PuntiSD[[#This Row],[Squadra]],Risultati[SqrB],BV$8)+SUMIFS(Risultati[Punti_SqrB],Risultati[SqrB],PuntiSD[[#This Row],[Squadra]],Risultati[SqrA],BV$8))))))</f>
        <v/>
      </c>
      <c r="BW10" s="2" t="str">
        <f>IF(PuntiSD[[#This Row],[Squadra]]="","",IF(BW$8="","",IF(PuntiSD[[#This Row],[Squadra]]=BW$8,"",IF(ISERROR(VLOOKUP(PuntiSD[[#This Row],[Squadra]]&amp;BW$8,Risultati[SqrCoppie],1,FALSE)),"-",IF(AND(INDEX(Risultati[Punti_SqrA],MATCH(PuntiSD[[#This Row],[Squadra]]&amp;BW$8,Risultati[SqrCoppie],0))="",INDEX(Risultati[Punti_SqrA],MATCH(BW$8&amp;PuntiSD[[#This Row],[Squadra]],Risultati[SqrCoppie],0))=""),"-",SUMIFS(Risultati[Punti_SqrA],Risultati[SqrA],PuntiSD[[#This Row],[Squadra]],Risultati[SqrB],BW$8)+SUMIFS(Risultati[Punti_SqrB],Risultati[SqrB],PuntiSD[[#This Row],[Squadra]],Risultati[SqrA],BW$8))))))</f>
        <v/>
      </c>
      <c r="BX10" s="2" t="str">
        <f>IF(PuntiSD[[#This Row],[Squadra]]="","",IF(BX$8="","",IF(PuntiSD[[#This Row],[Squadra]]=BX$8,"",IF(ISERROR(VLOOKUP(PuntiSD[[#This Row],[Squadra]]&amp;BX$8,Risultati[SqrCoppie],1,FALSE)),"-",IF(AND(INDEX(Risultati[Punti_SqrA],MATCH(PuntiSD[[#This Row],[Squadra]]&amp;BX$8,Risultati[SqrCoppie],0))="",INDEX(Risultati[Punti_SqrA],MATCH(BX$8&amp;PuntiSD[[#This Row],[Squadra]],Risultati[SqrCoppie],0))=""),"-",SUMIFS(Risultati[Punti_SqrA],Risultati[SqrA],PuntiSD[[#This Row],[Squadra]],Risultati[SqrB],BX$8)+SUMIFS(Risultati[Punti_SqrB],Risultati[SqrB],PuntiSD[[#This Row],[Squadra]],Risultati[SqrA],BX$8))))))</f>
        <v/>
      </c>
      <c r="BY10" s="2" t="str">
        <f>IF(PuntiSD[[#This Row],[Squadra]]="","",IF(BY$8="","",IF(PuntiSD[[#This Row],[Squadra]]=BY$8,"",IF(ISERROR(VLOOKUP(PuntiSD[[#This Row],[Squadra]]&amp;BY$8,Risultati[SqrCoppie],1,FALSE)),"-",IF(AND(INDEX(Risultati[Punti_SqrA],MATCH(PuntiSD[[#This Row],[Squadra]]&amp;BY$8,Risultati[SqrCoppie],0))="",INDEX(Risultati[Punti_SqrA],MATCH(BY$8&amp;PuntiSD[[#This Row],[Squadra]],Risultati[SqrCoppie],0))=""),"-",SUMIFS(Risultati[Punti_SqrA],Risultati[SqrA],PuntiSD[[#This Row],[Squadra]],Risultati[SqrB],BY$8)+SUMIFS(Risultati[Punti_SqrB],Risultati[SqrB],PuntiSD[[#This Row],[Squadra]],Risultati[SqrA],BY$8))))))</f>
        <v/>
      </c>
      <c r="BZ10" s="2" t="str">
        <f>IF(PuntiSD[[#This Row],[Squadra]]="","",IF(BZ$8="","",IF(PuntiSD[[#This Row],[Squadra]]=BZ$8,"",IF(ISERROR(VLOOKUP(PuntiSD[[#This Row],[Squadra]]&amp;BZ$8,Risultati[SqrCoppie],1,FALSE)),"-",IF(AND(INDEX(Risultati[Punti_SqrA],MATCH(PuntiSD[[#This Row],[Squadra]]&amp;BZ$8,Risultati[SqrCoppie],0))="",INDEX(Risultati[Punti_SqrA],MATCH(BZ$8&amp;PuntiSD[[#This Row],[Squadra]],Risultati[SqrCoppie],0))=""),"-",SUMIFS(Risultati[Punti_SqrA],Risultati[SqrA],PuntiSD[[#This Row],[Squadra]],Risultati[SqrB],BZ$8)+SUMIFS(Risultati[Punti_SqrB],Risultati[SqrB],PuntiSD[[#This Row],[Squadra]],Risultati[SqrA],BZ$8))))))</f>
        <v/>
      </c>
      <c r="CA10" s="2" t="str">
        <f>IF(PuntiSD[[#This Row],[Squadra]]="","",IF(CA$8="","",IF(PuntiSD[[#This Row],[Squadra]]=CA$8,"",IF(ISERROR(VLOOKUP(PuntiSD[[#This Row],[Squadra]]&amp;CA$8,Risultati[SqrCoppie],1,FALSE)),"-",IF(AND(INDEX(Risultati[Punti_SqrA],MATCH(PuntiSD[[#This Row],[Squadra]]&amp;CA$8,Risultati[SqrCoppie],0))="",INDEX(Risultati[Punti_SqrA],MATCH(CA$8&amp;PuntiSD[[#This Row],[Squadra]],Risultati[SqrCoppie],0))=""),"-",SUMIFS(Risultati[Punti_SqrA],Risultati[SqrA],PuntiSD[[#This Row],[Squadra]],Risultati[SqrB],CA$8)+SUMIFS(Risultati[Punti_SqrB],Risultati[SqrB],PuntiSD[[#This Row],[Squadra]],Risultati[SqrA],CA$8))))))</f>
        <v/>
      </c>
      <c r="CB10" s="2" t="str">
        <f>IF(PuntiSD[[#This Row],[Squadra]]="","",IF(CB$8="","",IF(PuntiSD[[#This Row],[Squadra]]=CB$8,"",IF(ISERROR(VLOOKUP(PuntiSD[[#This Row],[Squadra]]&amp;CB$8,Risultati[SqrCoppie],1,FALSE)),"-",IF(AND(INDEX(Risultati[Punti_SqrA],MATCH(PuntiSD[[#This Row],[Squadra]]&amp;CB$8,Risultati[SqrCoppie],0))="",INDEX(Risultati[Punti_SqrA],MATCH(CB$8&amp;PuntiSD[[#This Row],[Squadra]],Risultati[SqrCoppie],0))=""),"-",SUMIFS(Risultati[Punti_SqrA],Risultati[SqrA],PuntiSD[[#This Row],[Squadra]],Risultati[SqrB],CB$8)+SUMIFS(Risultati[Punti_SqrB],Risultati[SqrB],PuntiSD[[#This Row],[Squadra]],Risultati[SqrA],CB$8))))))</f>
        <v/>
      </c>
      <c r="CC10" s="2" t="str">
        <f>IF(PuntiSD[[#This Row],[Squadra]]="","",IF(CC$8="","",IF(PuntiSD[[#This Row],[Squadra]]=CC$8,"",IF(ISERROR(VLOOKUP(PuntiSD[[#This Row],[Squadra]]&amp;CC$8,Risultati[SqrCoppie],1,FALSE)),"-",IF(AND(INDEX(Risultati[Punti_SqrA],MATCH(PuntiSD[[#This Row],[Squadra]]&amp;CC$8,Risultati[SqrCoppie],0))="",INDEX(Risultati[Punti_SqrA],MATCH(CC$8&amp;PuntiSD[[#This Row],[Squadra]],Risultati[SqrCoppie],0))=""),"-",SUMIFS(Risultati[Punti_SqrA],Risultati[SqrA],PuntiSD[[#This Row],[Squadra]],Risultati[SqrB],CC$8)+SUMIFS(Risultati[Punti_SqrB],Risultati[SqrB],PuntiSD[[#This Row],[Squadra]],Risultati[SqrA],CC$8))))))</f>
        <v/>
      </c>
      <c r="CE10" s="16" t="str" cm="1">
        <f t="array" ref="CE10">IF(INDEX(ListaSquadre[],ROW()-1-ROW(RetiSD[#Headers]))="","",INDEX(ListaSquadre[],ROW()-1-ROW(RetiSD[#Headers])))</f>
        <v/>
      </c>
      <c r="CF10" s="18" t="str">
        <f>IF(RetiSD[[#This Row],[Squadra]]="","",IF(CF$8="","",IF(RetiSD[[#This Row],[Squadra]]=CF$8,"",IF(ISERROR(VLOOKUP(RetiSD[[#This Row],[Squadra]]&amp;CF$8,Risultati[SqrCoppie],1,FALSE)),"-",IF(AND(INDEX(Risultati[Gol_SqrA],MATCH(RetiSD[[#This Row],[Squadra]]&amp;CF$8,Risultati[SqrCoppie],0))="",INDEX(Risultati[Gol_SqrA],MATCH(CF$8&amp;RetiSD[[#This Row],[Squadra]],Risultati[SqrCoppie],0))=""),"-",(SUMIFS(Risultati[Gol_SqrB],Risultati[SqrCoppie],CF$8&amp;RetiSD[[#This Row],[Squadra]])-SUMIFS(Risultati[Gol_SqrA],Risultati[SqrCoppie],CF$8&amp;RetiSD[[#This Row],[Squadra]]))+(SUMIFS(Risultati[Gol_SqrA],Risultati[SqrCoppie],RetiSD[[#This Row],[Squadra]]&amp;CF$8)-SUMIFS(Risultati[Gol_SqrB],Risultati[SqrCoppie],RetiSD[[#This Row],[Squadra]]&amp;CF$8)))))))</f>
        <v/>
      </c>
      <c r="CG10" s="2" t="str">
        <f>IF(RetiSD[[#This Row],[Squadra]]="","",IF(CG$8="","",IF(RetiSD[[#This Row],[Squadra]]=CG$8,"",IF(ISERROR(VLOOKUP(RetiSD[[#This Row],[Squadra]]&amp;CG$8,Risultati[SqrCoppie],1,FALSE)),"-",IF(AND(INDEX(Risultati[Gol_SqrA],MATCH(RetiSD[[#This Row],[Squadra]]&amp;CG$8,Risultati[SqrCoppie],0))="",INDEX(Risultati[Gol_SqrA],MATCH(CG$8&amp;RetiSD[[#This Row],[Squadra]],Risultati[SqrCoppie],0))=""),"-",(SUMIFS(Risultati[Gol_SqrB],Risultati[SqrCoppie],CG$8&amp;RetiSD[[#This Row],[Squadra]])-SUMIFS(Risultati[Gol_SqrA],Risultati[SqrCoppie],CG$8&amp;RetiSD[[#This Row],[Squadra]]))+(SUMIFS(Risultati[Gol_SqrA],Risultati[SqrCoppie],RetiSD[[#This Row],[Squadra]]&amp;CG$8)-SUMIFS(Risultati[Gol_SqrB],Risultati[SqrCoppie],RetiSD[[#This Row],[Squadra]]&amp;CG$8)))))))</f>
        <v/>
      </c>
      <c r="CH10" s="2" t="str">
        <f>IF(RetiSD[[#This Row],[Squadra]]="","",IF(CH$8="","",IF(RetiSD[[#This Row],[Squadra]]=CH$8,"",IF(ISERROR(VLOOKUP(RetiSD[[#This Row],[Squadra]]&amp;CH$8,Risultati[SqrCoppie],1,FALSE)),"-",IF(AND(INDEX(Risultati[Gol_SqrA],MATCH(RetiSD[[#This Row],[Squadra]]&amp;CH$8,Risultati[SqrCoppie],0))="",INDEX(Risultati[Gol_SqrA],MATCH(CH$8&amp;RetiSD[[#This Row],[Squadra]],Risultati[SqrCoppie],0))=""),"-",(SUMIFS(Risultati[Gol_SqrB],Risultati[SqrCoppie],CH$8&amp;RetiSD[[#This Row],[Squadra]])-SUMIFS(Risultati[Gol_SqrA],Risultati[SqrCoppie],CH$8&amp;RetiSD[[#This Row],[Squadra]]))+(SUMIFS(Risultati[Gol_SqrA],Risultati[SqrCoppie],RetiSD[[#This Row],[Squadra]]&amp;CH$8)-SUMIFS(Risultati[Gol_SqrB],Risultati[SqrCoppie],RetiSD[[#This Row],[Squadra]]&amp;CH$8)))))))</f>
        <v/>
      </c>
      <c r="CI10" s="2" t="str">
        <f>IF(RetiSD[[#This Row],[Squadra]]="","",IF(CI$8="","",IF(RetiSD[[#This Row],[Squadra]]=CI$8,"",IF(ISERROR(VLOOKUP(RetiSD[[#This Row],[Squadra]]&amp;CI$8,Risultati[SqrCoppie],1,FALSE)),"-",IF(AND(INDEX(Risultati[Gol_SqrA],MATCH(RetiSD[[#This Row],[Squadra]]&amp;CI$8,Risultati[SqrCoppie],0))="",INDEX(Risultati[Gol_SqrA],MATCH(CI$8&amp;RetiSD[[#This Row],[Squadra]],Risultati[SqrCoppie],0))=""),"-",(SUMIFS(Risultati[Gol_SqrB],Risultati[SqrCoppie],CI$8&amp;RetiSD[[#This Row],[Squadra]])-SUMIFS(Risultati[Gol_SqrA],Risultati[SqrCoppie],CI$8&amp;RetiSD[[#This Row],[Squadra]]))+(SUMIFS(Risultati[Gol_SqrA],Risultati[SqrCoppie],RetiSD[[#This Row],[Squadra]]&amp;CI$8)-SUMIFS(Risultati[Gol_SqrB],Risultati[SqrCoppie],RetiSD[[#This Row],[Squadra]]&amp;CI$8)))))))</f>
        <v/>
      </c>
      <c r="CJ10" s="2" t="str">
        <f>IF(RetiSD[[#This Row],[Squadra]]="","",IF(CJ$8="","",IF(RetiSD[[#This Row],[Squadra]]=CJ$8,"",IF(ISERROR(VLOOKUP(RetiSD[[#This Row],[Squadra]]&amp;CJ$8,Risultati[SqrCoppie],1,FALSE)),"-",IF(AND(INDEX(Risultati[Gol_SqrA],MATCH(RetiSD[[#This Row],[Squadra]]&amp;CJ$8,Risultati[SqrCoppie],0))="",INDEX(Risultati[Gol_SqrA],MATCH(CJ$8&amp;RetiSD[[#This Row],[Squadra]],Risultati[SqrCoppie],0))=""),"-",(SUMIFS(Risultati[Gol_SqrB],Risultati[SqrCoppie],CJ$8&amp;RetiSD[[#This Row],[Squadra]])-SUMIFS(Risultati[Gol_SqrA],Risultati[SqrCoppie],CJ$8&amp;RetiSD[[#This Row],[Squadra]]))+(SUMIFS(Risultati[Gol_SqrA],Risultati[SqrCoppie],RetiSD[[#This Row],[Squadra]]&amp;CJ$8)-SUMIFS(Risultati[Gol_SqrB],Risultati[SqrCoppie],RetiSD[[#This Row],[Squadra]]&amp;CJ$8)))))))</f>
        <v/>
      </c>
      <c r="CK10" s="2" t="str">
        <f>IF(RetiSD[[#This Row],[Squadra]]="","",IF(CK$8="","",IF(RetiSD[[#This Row],[Squadra]]=CK$8,"",IF(ISERROR(VLOOKUP(RetiSD[[#This Row],[Squadra]]&amp;CK$8,Risultati[SqrCoppie],1,FALSE)),"-",IF(AND(INDEX(Risultati[Gol_SqrA],MATCH(RetiSD[[#This Row],[Squadra]]&amp;CK$8,Risultati[SqrCoppie],0))="",INDEX(Risultati[Gol_SqrA],MATCH(CK$8&amp;RetiSD[[#This Row],[Squadra]],Risultati[SqrCoppie],0))=""),"-",(SUMIFS(Risultati[Gol_SqrB],Risultati[SqrCoppie],CK$8&amp;RetiSD[[#This Row],[Squadra]])-SUMIFS(Risultati[Gol_SqrA],Risultati[SqrCoppie],CK$8&amp;RetiSD[[#This Row],[Squadra]]))+(SUMIFS(Risultati[Gol_SqrA],Risultati[SqrCoppie],RetiSD[[#This Row],[Squadra]]&amp;CK$8)-SUMIFS(Risultati[Gol_SqrB],Risultati[SqrCoppie],RetiSD[[#This Row],[Squadra]]&amp;CK$8)))))))</f>
        <v/>
      </c>
      <c r="CL10" s="2" t="str">
        <f>IF(RetiSD[[#This Row],[Squadra]]="","",IF(CL$8="","",IF(RetiSD[[#This Row],[Squadra]]=CL$8,"",IF(ISERROR(VLOOKUP(RetiSD[[#This Row],[Squadra]]&amp;CL$8,Risultati[SqrCoppie],1,FALSE)),"-",IF(AND(INDEX(Risultati[Gol_SqrA],MATCH(RetiSD[[#This Row],[Squadra]]&amp;CL$8,Risultati[SqrCoppie],0))="",INDEX(Risultati[Gol_SqrA],MATCH(CL$8&amp;RetiSD[[#This Row],[Squadra]],Risultati[SqrCoppie],0))=""),"-",(SUMIFS(Risultati[Gol_SqrB],Risultati[SqrCoppie],CL$8&amp;RetiSD[[#This Row],[Squadra]])-SUMIFS(Risultati[Gol_SqrA],Risultati[SqrCoppie],CL$8&amp;RetiSD[[#This Row],[Squadra]]))+(SUMIFS(Risultati[Gol_SqrA],Risultati[SqrCoppie],RetiSD[[#This Row],[Squadra]]&amp;CL$8)-SUMIFS(Risultati[Gol_SqrB],Risultati[SqrCoppie],RetiSD[[#This Row],[Squadra]]&amp;CL$8)))))))</f>
        <v/>
      </c>
      <c r="CM10" s="2" t="str">
        <f>IF(RetiSD[[#This Row],[Squadra]]="","",IF(CM$8="","",IF(RetiSD[[#This Row],[Squadra]]=CM$8,"",IF(ISERROR(VLOOKUP(RetiSD[[#This Row],[Squadra]]&amp;CM$8,Risultati[SqrCoppie],1,FALSE)),"-",IF(AND(INDEX(Risultati[Gol_SqrA],MATCH(RetiSD[[#This Row],[Squadra]]&amp;CM$8,Risultati[SqrCoppie],0))="",INDEX(Risultati[Gol_SqrA],MATCH(CM$8&amp;RetiSD[[#This Row],[Squadra]],Risultati[SqrCoppie],0))=""),"-",(SUMIFS(Risultati[Gol_SqrB],Risultati[SqrCoppie],CM$8&amp;RetiSD[[#This Row],[Squadra]])-SUMIFS(Risultati[Gol_SqrA],Risultati[SqrCoppie],CM$8&amp;RetiSD[[#This Row],[Squadra]]))+(SUMIFS(Risultati[Gol_SqrA],Risultati[SqrCoppie],RetiSD[[#This Row],[Squadra]]&amp;CM$8)-SUMIFS(Risultati[Gol_SqrB],Risultati[SqrCoppie],RetiSD[[#This Row],[Squadra]]&amp;CM$8)))))))</f>
        <v/>
      </c>
      <c r="CN10" s="2" t="str">
        <f>IF(RetiSD[[#This Row],[Squadra]]="","",IF(CN$8="","",IF(RetiSD[[#This Row],[Squadra]]=CN$8,"",IF(ISERROR(VLOOKUP(RetiSD[[#This Row],[Squadra]]&amp;CN$8,Risultati[SqrCoppie],1,FALSE)),"-",IF(AND(INDEX(Risultati[Gol_SqrA],MATCH(RetiSD[[#This Row],[Squadra]]&amp;CN$8,Risultati[SqrCoppie],0))="",INDEX(Risultati[Gol_SqrA],MATCH(CN$8&amp;RetiSD[[#This Row],[Squadra]],Risultati[SqrCoppie],0))=""),"-",(SUMIFS(Risultati[Gol_SqrB],Risultati[SqrCoppie],CN$8&amp;RetiSD[[#This Row],[Squadra]])-SUMIFS(Risultati[Gol_SqrA],Risultati[SqrCoppie],CN$8&amp;RetiSD[[#This Row],[Squadra]]))+(SUMIFS(Risultati[Gol_SqrA],Risultati[SqrCoppie],RetiSD[[#This Row],[Squadra]]&amp;CN$8)-SUMIFS(Risultati[Gol_SqrB],Risultati[SqrCoppie],RetiSD[[#This Row],[Squadra]]&amp;CN$8)))))))</f>
        <v/>
      </c>
      <c r="CO10" s="2" t="str">
        <f>IF(RetiSD[[#This Row],[Squadra]]="","",IF(CO$8="","",IF(RetiSD[[#This Row],[Squadra]]=CO$8,"",IF(ISERROR(VLOOKUP(RetiSD[[#This Row],[Squadra]]&amp;CO$8,Risultati[SqrCoppie],1,FALSE)),"-",IF(AND(INDEX(Risultati[Gol_SqrA],MATCH(RetiSD[[#This Row],[Squadra]]&amp;CO$8,Risultati[SqrCoppie],0))="",INDEX(Risultati[Gol_SqrA],MATCH(CO$8&amp;RetiSD[[#This Row],[Squadra]],Risultati[SqrCoppie],0))=""),"-",(SUMIFS(Risultati[Gol_SqrB],Risultati[SqrCoppie],CO$8&amp;RetiSD[[#This Row],[Squadra]])-SUMIFS(Risultati[Gol_SqrA],Risultati[SqrCoppie],CO$8&amp;RetiSD[[#This Row],[Squadra]]))+(SUMIFS(Risultati[Gol_SqrA],Risultati[SqrCoppie],RetiSD[[#This Row],[Squadra]]&amp;CO$8)-SUMIFS(Risultati[Gol_SqrB],Risultati[SqrCoppie],RetiSD[[#This Row],[Squadra]]&amp;CO$8)))))))</f>
        <v/>
      </c>
      <c r="CP10" s="2" t="str">
        <f>IF(RetiSD[[#This Row],[Squadra]]="","",IF(CP$8="","",IF(RetiSD[[#This Row],[Squadra]]=CP$8,"",IF(ISERROR(VLOOKUP(RetiSD[[#This Row],[Squadra]]&amp;CP$8,Risultati[SqrCoppie],1,FALSE)),"-",IF(AND(INDEX(Risultati[Gol_SqrA],MATCH(RetiSD[[#This Row],[Squadra]]&amp;CP$8,Risultati[SqrCoppie],0))="",INDEX(Risultati[Gol_SqrA],MATCH(CP$8&amp;RetiSD[[#This Row],[Squadra]],Risultati[SqrCoppie],0))=""),"-",(SUMIFS(Risultati[Gol_SqrB],Risultati[SqrCoppie],CP$8&amp;RetiSD[[#This Row],[Squadra]])-SUMIFS(Risultati[Gol_SqrA],Risultati[SqrCoppie],CP$8&amp;RetiSD[[#This Row],[Squadra]]))+(SUMIFS(Risultati[Gol_SqrA],Risultati[SqrCoppie],RetiSD[[#This Row],[Squadra]]&amp;CP$8)-SUMIFS(Risultati[Gol_SqrB],Risultati[SqrCoppie],RetiSD[[#This Row],[Squadra]]&amp;CP$8)))))))</f>
        <v/>
      </c>
      <c r="CQ10" s="2" t="str">
        <f>IF(RetiSD[[#This Row],[Squadra]]="","",IF(CQ$8="","",IF(RetiSD[[#This Row],[Squadra]]=CQ$8,"",IF(ISERROR(VLOOKUP(RetiSD[[#This Row],[Squadra]]&amp;CQ$8,Risultati[SqrCoppie],1,FALSE)),"-",IF(AND(INDEX(Risultati[Gol_SqrA],MATCH(RetiSD[[#This Row],[Squadra]]&amp;CQ$8,Risultati[SqrCoppie],0))="",INDEX(Risultati[Gol_SqrA],MATCH(CQ$8&amp;RetiSD[[#This Row],[Squadra]],Risultati[SqrCoppie],0))=""),"-",(SUMIFS(Risultati[Gol_SqrB],Risultati[SqrCoppie],CQ$8&amp;RetiSD[[#This Row],[Squadra]])-SUMIFS(Risultati[Gol_SqrA],Risultati[SqrCoppie],CQ$8&amp;RetiSD[[#This Row],[Squadra]]))+(SUMIFS(Risultati[Gol_SqrA],Risultati[SqrCoppie],RetiSD[[#This Row],[Squadra]]&amp;CQ$8)-SUMIFS(Risultati[Gol_SqrB],Risultati[SqrCoppie],RetiSD[[#This Row],[Squadra]]&amp;CQ$8)))))))</f>
        <v/>
      </c>
      <c r="CR10" s="2" t="str">
        <f>IF(RetiSD[[#This Row],[Squadra]]="","",IF(CR$8="","",IF(RetiSD[[#This Row],[Squadra]]=CR$8,"",IF(ISERROR(VLOOKUP(RetiSD[[#This Row],[Squadra]]&amp;CR$8,Risultati[SqrCoppie],1,FALSE)),"-",IF(AND(INDEX(Risultati[Gol_SqrA],MATCH(RetiSD[[#This Row],[Squadra]]&amp;CR$8,Risultati[SqrCoppie],0))="",INDEX(Risultati[Gol_SqrA],MATCH(CR$8&amp;RetiSD[[#This Row],[Squadra]],Risultati[SqrCoppie],0))=""),"-",(SUMIFS(Risultati[Gol_SqrB],Risultati[SqrCoppie],CR$8&amp;RetiSD[[#This Row],[Squadra]])-SUMIFS(Risultati[Gol_SqrA],Risultati[SqrCoppie],CR$8&amp;RetiSD[[#This Row],[Squadra]]))+(SUMIFS(Risultati[Gol_SqrA],Risultati[SqrCoppie],RetiSD[[#This Row],[Squadra]]&amp;CR$8)-SUMIFS(Risultati[Gol_SqrB],Risultati[SqrCoppie],RetiSD[[#This Row],[Squadra]]&amp;CR$8)))))))</f>
        <v/>
      </c>
      <c r="CS10" s="2" t="str">
        <f>IF(RetiSD[[#This Row],[Squadra]]="","",IF(CS$8="","",IF(RetiSD[[#This Row],[Squadra]]=CS$8,"",IF(ISERROR(VLOOKUP(RetiSD[[#This Row],[Squadra]]&amp;CS$8,Risultati[SqrCoppie],1,FALSE)),"-",IF(AND(INDEX(Risultati[Gol_SqrA],MATCH(RetiSD[[#This Row],[Squadra]]&amp;CS$8,Risultati[SqrCoppie],0))="",INDEX(Risultati[Gol_SqrA],MATCH(CS$8&amp;RetiSD[[#This Row],[Squadra]],Risultati[SqrCoppie],0))=""),"-",(SUMIFS(Risultati[Gol_SqrB],Risultati[SqrCoppie],CS$8&amp;RetiSD[[#This Row],[Squadra]])-SUMIFS(Risultati[Gol_SqrA],Risultati[SqrCoppie],CS$8&amp;RetiSD[[#This Row],[Squadra]]))+(SUMIFS(Risultati[Gol_SqrA],Risultati[SqrCoppie],RetiSD[[#This Row],[Squadra]]&amp;CS$8)-SUMIFS(Risultati[Gol_SqrB],Risultati[SqrCoppie],RetiSD[[#This Row],[Squadra]]&amp;CS$8)))))))</f>
        <v/>
      </c>
      <c r="CT10" s="2" t="str">
        <f>IF(RetiSD[[#This Row],[Squadra]]="","",IF(CT$8="","",IF(RetiSD[[#This Row],[Squadra]]=CT$8,"",IF(ISERROR(VLOOKUP(RetiSD[[#This Row],[Squadra]]&amp;CT$8,Risultati[SqrCoppie],1,FALSE)),"-",IF(AND(INDEX(Risultati[Gol_SqrA],MATCH(RetiSD[[#This Row],[Squadra]]&amp;CT$8,Risultati[SqrCoppie],0))="",INDEX(Risultati[Gol_SqrA],MATCH(CT$8&amp;RetiSD[[#This Row],[Squadra]],Risultati[SqrCoppie],0))=""),"-",(SUMIFS(Risultati[Gol_SqrB],Risultati[SqrCoppie],CT$8&amp;RetiSD[[#This Row],[Squadra]])-SUMIFS(Risultati[Gol_SqrA],Risultati[SqrCoppie],CT$8&amp;RetiSD[[#This Row],[Squadra]]))+(SUMIFS(Risultati[Gol_SqrA],Risultati[SqrCoppie],RetiSD[[#This Row],[Squadra]]&amp;CT$8)-SUMIFS(Risultati[Gol_SqrB],Risultati[SqrCoppie],RetiSD[[#This Row],[Squadra]]&amp;CT$8)))))))</f>
        <v/>
      </c>
      <c r="CU10" s="2" t="str">
        <f>IF(RetiSD[[#This Row],[Squadra]]="","",IF(CU$8="","",IF(RetiSD[[#This Row],[Squadra]]=CU$8,"",IF(ISERROR(VLOOKUP(RetiSD[[#This Row],[Squadra]]&amp;CU$8,Risultati[SqrCoppie],1,FALSE)),"-",IF(AND(INDEX(Risultati[Gol_SqrA],MATCH(RetiSD[[#This Row],[Squadra]]&amp;CU$8,Risultati[SqrCoppie],0))="",INDEX(Risultati[Gol_SqrA],MATCH(CU$8&amp;RetiSD[[#This Row],[Squadra]],Risultati[SqrCoppie],0))=""),"-",(SUMIFS(Risultati[Gol_SqrB],Risultati[SqrCoppie],CU$8&amp;RetiSD[[#This Row],[Squadra]])-SUMIFS(Risultati[Gol_SqrA],Risultati[SqrCoppie],CU$8&amp;RetiSD[[#This Row],[Squadra]]))+(SUMIFS(Risultati[Gol_SqrA],Risultati[SqrCoppie],RetiSD[[#This Row],[Squadra]]&amp;CU$8)-SUMIFS(Risultati[Gol_SqrB],Risultati[SqrCoppie],RetiSD[[#This Row],[Squadra]]&amp;CU$8)))))))</f>
        <v/>
      </c>
      <c r="CV10" s="2" t="str">
        <f>IF(RetiSD[[#This Row],[Squadra]]="","",IF(CV$8="","",IF(RetiSD[[#This Row],[Squadra]]=CV$8,"",IF(ISERROR(VLOOKUP(RetiSD[[#This Row],[Squadra]]&amp;CV$8,Risultati[SqrCoppie],1,FALSE)),"-",IF(AND(INDEX(Risultati[Gol_SqrA],MATCH(RetiSD[[#This Row],[Squadra]]&amp;CV$8,Risultati[SqrCoppie],0))="",INDEX(Risultati[Gol_SqrA],MATCH(CV$8&amp;RetiSD[[#This Row],[Squadra]],Risultati[SqrCoppie],0))=""),"-",(SUMIFS(Risultati[Gol_SqrB],Risultati[SqrCoppie],CV$8&amp;RetiSD[[#This Row],[Squadra]])-SUMIFS(Risultati[Gol_SqrA],Risultati[SqrCoppie],CV$8&amp;RetiSD[[#This Row],[Squadra]]))+(SUMIFS(Risultati[Gol_SqrA],Risultati[SqrCoppie],RetiSD[[#This Row],[Squadra]]&amp;CV$8)-SUMIFS(Risultati[Gol_SqrB],Risultati[SqrCoppie],RetiSD[[#This Row],[Squadra]]&amp;CV$8)))))))</f>
        <v/>
      </c>
      <c r="CW10" s="2" t="str">
        <f>IF(RetiSD[[#This Row],[Squadra]]="","",IF(CW$8="","",IF(RetiSD[[#This Row],[Squadra]]=CW$8,"",IF(ISERROR(VLOOKUP(RetiSD[[#This Row],[Squadra]]&amp;CW$8,Risultati[SqrCoppie],1,FALSE)),"-",IF(AND(INDEX(Risultati[Gol_SqrA],MATCH(RetiSD[[#This Row],[Squadra]]&amp;CW$8,Risultati[SqrCoppie],0))="",INDEX(Risultati[Gol_SqrA],MATCH(CW$8&amp;RetiSD[[#This Row],[Squadra]],Risultati[SqrCoppie],0))=""),"-",(SUMIFS(Risultati[Gol_SqrB],Risultati[SqrCoppie],CW$8&amp;RetiSD[[#This Row],[Squadra]])-SUMIFS(Risultati[Gol_SqrA],Risultati[SqrCoppie],CW$8&amp;RetiSD[[#This Row],[Squadra]]))+(SUMIFS(Risultati[Gol_SqrA],Risultati[SqrCoppie],RetiSD[[#This Row],[Squadra]]&amp;CW$8)-SUMIFS(Risultati[Gol_SqrB],Risultati[SqrCoppie],RetiSD[[#This Row],[Squadra]]&amp;CW$8)))))))</f>
        <v/>
      </c>
      <c r="CX10" s="2" t="str">
        <f>IF(RetiSD[[#This Row],[Squadra]]="","",IF(CX$8="","",IF(RetiSD[[#This Row],[Squadra]]=CX$8,"",IF(ISERROR(VLOOKUP(RetiSD[[#This Row],[Squadra]]&amp;CX$8,Risultati[SqrCoppie],1,FALSE)),"-",IF(AND(INDEX(Risultati[Gol_SqrA],MATCH(RetiSD[[#This Row],[Squadra]]&amp;CX$8,Risultati[SqrCoppie],0))="",INDEX(Risultati[Gol_SqrA],MATCH(CX$8&amp;RetiSD[[#This Row],[Squadra]],Risultati[SqrCoppie],0))=""),"-",(SUMIFS(Risultati[Gol_SqrB],Risultati[SqrCoppie],CX$8&amp;RetiSD[[#This Row],[Squadra]])-SUMIFS(Risultati[Gol_SqrA],Risultati[SqrCoppie],CX$8&amp;RetiSD[[#This Row],[Squadra]]))+(SUMIFS(Risultati[Gol_SqrA],Risultati[SqrCoppie],RetiSD[[#This Row],[Squadra]]&amp;CX$8)-SUMIFS(Risultati[Gol_SqrB],Risultati[SqrCoppie],RetiSD[[#This Row],[Squadra]]&amp;CX$8)))))))</f>
        <v/>
      </c>
      <c r="CY10" s="2" t="str">
        <f>IF(RetiSD[[#This Row],[Squadra]]="","",IF(CY$8="","",IF(RetiSD[[#This Row],[Squadra]]=CY$8,"",IF(ISERROR(VLOOKUP(RetiSD[[#This Row],[Squadra]]&amp;CY$8,Risultati[SqrCoppie],1,FALSE)),"-",IF(AND(INDEX(Risultati[Gol_SqrA],MATCH(RetiSD[[#This Row],[Squadra]]&amp;CY$8,Risultati[SqrCoppie],0))="",INDEX(Risultati[Gol_SqrA],MATCH(CY$8&amp;RetiSD[[#This Row],[Squadra]],Risultati[SqrCoppie],0))=""),"-",(SUMIFS(Risultati[Gol_SqrB],Risultati[SqrCoppie],CY$8&amp;RetiSD[[#This Row],[Squadra]])-SUMIFS(Risultati[Gol_SqrA],Risultati[SqrCoppie],CY$8&amp;RetiSD[[#This Row],[Squadra]]))+(SUMIFS(Risultati[Gol_SqrA],Risultati[SqrCoppie],RetiSD[[#This Row],[Squadra]]&amp;CY$8)-SUMIFS(Risultati[Gol_SqrB],Risultati[SqrCoppie],RetiSD[[#This Row],[Squadra]]&amp;CY$8)))))))</f>
        <v/>
      </c>
      <c r="DA10" s="1" t="str" cm="1">
        <f t="array" ref="DA10">IF(INDEX(ListaSquadre[],ROW()-ROW(Classifica[#Headers]))="","",INDEX(ListaSquadre[],ROW()-ROW(Classifica[#Headers])))</f>
        <v/>
      </c>
      <c r="DB10" s="2">
        <f ca="1">SUMIF(Risultati[SqrA],Classifica[[#This Row],[Squadra]],Risultati[Punti_SqrA])+SUMIF(Risultati[SqrB],Classifica[[#This Row],[Squadra]],Risultati[Punti_SqrB])-INDEX(Penalizzazione[PuntiPen],MATCH(Classifica[[#This Row],[Squadra]],Penalizzazione[ListaSqr],0))</f>
        <v>0</v>
      </c>
      <c r="DC10" s="2">
        <f ca="1">COUNTIFS(Risultati[Punti_SqrA],"&gt;=0",Risultati[SqrA],Classifica[[#This Row],[Squadra]])+COUNTIFS(Risultati[Punti_SqrB],"&gt;=0",Risultati[SqrB],Classifica[[#This Row],[Squadra]])</f>
        <v>0</v>
      </c>
      <c r="DD10" s="2">
        <f ca="1">Classifica[[#This Row],[Punti]]-Classifica[[#This Row],[Giocate]]/100-ROW()/100000</f>
        <v>-1E-4</v>
      </c>
      <c r="DE10" s="2" t="str">
        <f t="array" aca="1" ref="DE10" ca="1">INDEX(Classifica[Squadra],MATCH(LARGE(Classifica[Parziale],ROW()-ROW(Classifica[#Headers])),Classifica[Parziale],0))</f>
        <v/>
      </c>
      <c r="DF10" s="2">
        <f ca="1">INDEX(Classifica[Punti],MATCH(Classifica[[#This Row],[ClParziale]],Classifica[Squadra],0))-INDEX(Classifica[Giocate],MATCH(Classifica[[#This Row],[ClParziale]],Classifica[Squadra],0))/100</f>
        <v>0</v>
      </c>
      <c r="DG10" s="2" t="str">
        <f ca="1">IF(COUNTIF(Classifica[PreParimerito],Classifica[[#This Row],[PreParimerito]])&gt;1,Classifica[[#This Row],[ClParziale]],"")</f>
        <v/>
      </c>
      <c r="DH10" s="2">
        <f ca="1">IF(Classifica[[#This Row],[Parimerito]]="",0,INDEX(Avulsa[ClassificaFinaleScontriDiretti],MATCH(Classifica[[#This Row],[Parimerito]],Avulsa[Squadre],0)))</f>
        <v>0</v>
      </c>
      <c r="DI10" s="2">
        <f ca="1">SUMIF(Risultati[SqrA],Classifica[[#This Row],[ClParziale]],Risultati[Gol_SqrA])+SUMIF(Risultati[SqrB],Classifica[[#This Row],[ClParziale]],Risultati[Gol_SqrB])</f>
        <v>0</v>
      </c>
      <c r="DJ10" s="2">
        <f ca="1">SUMIF(Risultati[SqrA],Classifica[[#This Row],[ClParziale]],Risultati[Gol_SqrB])+SUMIF(Risultati[SqrB],Classifica[[#This Row],[ClParziale]],Risultati[Gol_SqrA])</f>
        <v>0</v>
      </c>
      <c r="DK10" s="2">
        <f ca="1">Classifica[[#This Row],[GolFatti]]-Classifica[[#This Row],[GolSubiti]]</f>
        <v>0</v>
      </c>
      <c r="DL10" s="2">
        <f ca="1">(INDEX(Classifica[Punti],MATCH(Classifica[[#This Row],[ClParziale]],Classifica[Squadra],0))-INDEX(Classifica[Giocate],MATCH(Classifica[[#This Row],[ClParziale]],Classifica[Squadra],0))/100-Classifica[[#This Row],[Avulsa]]/10000+Classifica[[#This Row],[DifferenzaReti]]/1000000+Classifica[[#This Row],[GolFatti]]/100000000-COUNTIF(Classifica[ClParziale],"&lt;="&amp;Classifica[[#This Row],[ClParziale]])/10000000000)</f>
        <v>0</v>
      </c>
      <c r="DM10" s="2">
        <f ca="1">_xlfn.RANK.EQ(Classifica[[#This Row],[CalcoloClassificaFinale]],Classifica[CalcoloClassificaFinale],0)</f>
        <v>1</v>
      </c>
    </row>
    <row r="11" spans="2:117" x14ac:dyDescent="0.2">
      <c r="B11" s="1">
        <f t="shared" ref="B11:B46" ca="1" si="0">SUM(OFFSET($C$9:$C$46,-1,0,ROW()-ROW($C$8)))+1</f>
        <v>5</v>
      </c>
      <c r="C11" s="2" cm="1">
        <f t="array" ref="C11">Check[]/2</f>
        <v>2</v>
      </c>
      <c r="D11" s="1" t="str" cm="1">
        <f t="array" ref="D11">IF(ROW()-ROW(Helper[#Headers])&lt;Check[],"Giornata"&amp;ROW()-ROW(Helper[#Headers]),IF(ROW()-ROW(Helper[#Headers])&gt;(Check[]-1)*2,"","Giornata"&amp;12+ROW(D11)-Check[]))</f>
        <v>Giornata3</v>
      </c>
      <c r="F11" s="1" cm="1">
        <f t="array" ref="F11">IF(ROW()-ROW(Risultati[#Headers])&gt;Check[]*(Check[]-1),"",Check[]*(Check[]-1)-Check[]*(Check[]-1)+ROW()-ROW(Risultati[#Headers]))</f>
        <v>3</v>
      </c>
      <c r="G11" s="1" t="str">
        <f ca="1">IF(Risultati[[#This Row],[ID_Riga]]="","",VLOOKUP(F11,Helper[],3,TRUE))</f>
        <v>Giornata2</v>
      </c>
      <c r="H11" s="1">
        <f ca="1">IF(Risultati[[#This Row],[ID_Riga]]="","",Risultati[[#This Row],[ID_Riga]]-VLOOKUP(Risultati[[#This Row],[ID_Riga]],Helper[],1,TRUE)+1)</f>
        <v>1</v>
      </c>
      <c r="I11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1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1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1" s="1" t="str">
        <f ca="1">IF(Risultati[[#This Row],[Punti_SqrA]]="","",IF(Risultati[[#This Row],[Punti_SqrA]]=3,0,IF(Risultati[[#This Row],[Punti_SqrA]]=0,3,1)))</f>
        <v/>
      </c>
      <c r="M11" s="1" t="str">
        <f ca="1">IF(Risultati[[#This Row],[Punti_SqrA]]="","",SUM(INDEX(INDIRECT(Risultati[[#This Row],[Tabella]]),Risultati[[#This Row],[RigaTab]],3)))</f>
        <v/>
      </c>
      <c r="N11" s="1" t="str">
        <f ca="1">IF(Risultati[[#This Row],[Punti_SqrA]]="","",SUM(INDEX(INDIRECT(Risultati[[#This Row],[Tabella]]),Risultati[[#This Row],[RigaTab]],4)))</f>
        <v/>
      </c>
      <c r="O11" s="1" t="str">
        <f ca="1">Risultati[[#This Row],[SqrA]]&amp;Risultati[[#This Row],[SqrB]]</f>
        <v/>
      </c>
      <c r="Q11" s="1" t="str" cm="1">
        <f t="array" ref="Q11">IF(INDEX(ListaSquadre[],ROW()-ROW(Penalizzazione[#Headers]))="","",INDEX(ListaSquadre[],ROW()-ROW(Penalizzazione[#Headers])))</f>
        <v/>
      </c>
      <c r="R11" s="1">
        <v>0</v>
      </c>
      <c r="T11" s="2">
        <f ca="1">IFERROR(INDEX(Classifica[PreParimerito],MATCH(Avulsa[[#This Row],[Squadre]],Classifica[ClParziale],0)),"")</f>
        <v>0</v>
      </c>
      <c r="U11" s="3" t="str">
        <f t="array" aca="1" ref="U11" ca="1">IF(ROWS(U$8:U10)&gt;COUNTA(Classifica[Parimerito]),"",IFERROR(INDEX(Classifica[Parimerito],SMALL(IF(Classifica[Parimerito]&lt;&gt;"",ROW(Classifica[Parimerito])-ROW(Classifica[#Headers])),ROWS(U$8:U10))),""))</f>
        <v/>
      </c>
      <c r="V11" s="2" t="str">
        <f ca="1">IF(Avulsa[[#This Row],[Parimerito]]="","",IF(Avulsa[[#This Row],[Parimerito]]=OFFSET(Avulsa[[#This Row],[Parimerito]],1,0),VLOOKUP(Avulsa[[#This Row],[Squadre]],$BI$9:$CC$28,MATCH(OFFSET(Avulsa[[#This Row],[Squadre]],1,0),$BJ$8:$CC$8,0)+1,FALSE),""))</f>
        <v/>
      </c>
      <c r="W11" s="2" t="str">
        <f ca="1">IF(Avulsa[[#This Row],[Parimerito]]="","",IF(Avulsa[[#This Row],[Parimerito]]=OFFSET(Avulsa[[#This Row],[Parimerito]],-1,0),VLOOKUP(Avulsa[[#This Row],[Squadre]],$BI$9:$CC$28,MATCH(OFFSET(Avulsa[[#This Row],[Squadre]],-1,0),$BJ$8:$CC$8,0)+1,FALSE),""))</f>
        <v/>
      </c>
      <c r="X11" s="2" t="str">
        <f ca="1">IF(Avulsa[[#This Row],[Parimerito]]="","",IF(Avulsa[[#This Row],[Parimerito]]=OFFSET(Avulsa[[#This Row],[Parimerito]],2,0),VLOOKUP(Avulsa[[#This Row],[Squadre]],$BI$9:$CC$28,MATCH(OFFSET(Avulsa[[#This Row],[Squadre]],2,0),$BJ$8:$CC$8,0)+1,FALSE),""))</f>
        <v/>
      </c>
      <c r="Y11" s="2" t="str">
        <f ca="1">IF(Avulsa[[#This Row],[Parimerito]]="","",IF(Avulsa[[#This Row],[Parimerito]]=OFFSET(Avulsa[[#This Row],[Parimerito]],-2,0),VLOOKUP(Avulsa[[#This Row],[Squadre]],$BI$9:$CC$28,MATCH(OFFSET(Avulsa[[#This Row],[Squadre]],-2,0),$BJ$8:$CC$8,0)+1,FALSE),""))</f>
        <v/>
      </c>
      <c r="Z11" s="2" t="str">
        <f ca="1">IF(Avulsa[[#This Row],[Parimerito]]="","",IF(Avulsa[[#This Row],[Parimerito]]=OFFSET(Avulsa[[#This Row],[Parimerito]],3,0),VLOOKUP(Avulsa[[#This Row],[Squadre]],$BI$9:$CC$28,MATCH(OFFSET(Avulsa[[#This Row],[Squadre]],3,0),$BJ$8:$CC$8,0)+1,FALSE),""))</f>
        <v/>
      </c>
      <c r="AA11" s="2" t="str">
        <f ca="1">IF(Avulsa[[#This Row],[Parimerito]]="","",IF(Avulsa[[#This Row],[Parimerito]]=OFFSET(Avulsa[[#This Row],[Parimerito]],-3,0),VLOOKUP(Avulsa[[#This Row],[Squadre]],$BI$9:$CC$28,MATCH(OFFSET(Avulsa[[#This Row],[Squadre]],-3,0),$BJ$8:$CC$8,0)+1,FALSE),""))</f>
        <v/>
      </c>
      <c r="AB11" s="2" t="str">
        <f ca="1">IF(Avulsa[[#This Row],[Parimerito]]="","",IF(Avulsa[[#This Row],[Parimerito]]=OFFSET(Avulsa[[#This Row],[Parimerito]],4,0),VLOOKUP(Avulsa[[#This Row],[Squadre]],$BI$9:$CC$28,MATCH(OFFSET(Avulsa[[#This Row],[Squadre]],4,0),$BJ$8:$CC$8,0)+1,FALSE),""))</f>
        <v/>
      </c>
      <c r="AC11" s="2" t="e">
        <f ca="1">IF(Avulsa[[#This Row],[Parimerito]]="","",IF(Avulsa[[#This Row],[Parimerito]]=OFFSET(Avulsa[[#This Row],[Parimerito]],-4,0),VLOOKUP(Avulsa[[#This Row],[Squadre]],$BI$9:$CC$28,MATCH(OFFSET(Avulsa[[#This Row],[Squadre]],-4,0),$BJ$8:$CC$8,0)+1,FALSE),""))</f>
        <v>#N/A</v>
      </c>
      <c r="AD11" s="2" t="str">
        <f ca="1">IF(Avulsa[[#This Row],[Parimerito]]="","",IF(Avulsa[[#This Row],[Parimerito]]=OFFSET(Avulsa[[#This Row],[Parimerito]],5,0),VLOOKUP(Avulsa[[#This Row],[Squadre]],$BI$9:$CC$28,MATCH(OFFSET(Avulsa[[#This Row],[Squadre]],5,0),$BJ$8:$CC$8,0)+1,FALSE),""))</f>
        <v/>
      </c>
      <c r="AE11" s="2" t="e">
        <f ca="1">IF(Avulsa[[#This Row],[Parimerito]]="","",IF(Avulsa[[#This Row],[Parimerito]]=OFFSET(Avulsa[[#This Row],[Parimerito]],-5,0),VLOOKUP(Avulsa[[#This Row],[Squadre]],$BI$9:$CC$28,MATCH(OFFSET(Avulsa[[#This Row],[Squadre]],-5,0),$BJ$8:$CC$8,0)+1,FALSE),""))</f>
        <v>#N/A</v>
      </c>
      <c r="AF11" s="2" t="str">
        <f ca="1">IF(Avulsa[[#This Row],[Parimerito]]="","",IF(Avulsa[[#This Row],[Parimerito]]=OFFSET(Avulsa[[#This Row],[Parimerito]],6,0),VLOOKUP(Avulsa[[#This Row],[Squadre]],$BI$9:$CC$28,MATCH(OFFSET(Avulsa[[#This Row],[Squadre]],6,0),$BJ$8:$CC$8,0)+1,FALSE),""))</f>
        <v/>
      </c>
      <c r="AG11" s="2" t="str">
        <f ca="1">IF(Avulsa[[#This Row],[Parimerito]]="","",IF(Avulsa[[#This Row],[Parimerito]]=OFFSET(Avulsa[[#This Row],[Parimerito]],-6,0),VLOOKUP(Avulsa[[#This Row],[Squadre]],$BI$9:$CC$28,MATCH(OFFSET(Avulsa[[#This Row],[Squadre]],-6,0),$BJ$8:$CC$8,0)+1,FALSE),""))</f>
        <v/>
      </c>
      <c r="AH11" s="2" t="str">
        <f ca="1">IF(Avulsa[[#This Row],[Parimerito]]="","",IF(Avulsa[[#This Row],[Parimerito]]=OFFSET(Avulsa[[#This Row],[Parimerito]],7,0),VLOOKUP(Avulsa[[#This Row],[Squadre]],$BI$9:$CC$28,MATCH(OFFSET(Avulsa[[#This Row],[Squadre]],7,0),$BJ$8:$CC$8,0)+1,FALSE),""))</f>
        <v/>
      </c>
      <c r="AI11" s="2" t="e">
        <f ca="1">IF(Avulsa[[#This Row],[Parimerito]]="","",IF(Avulsa[[#This Row],[Parimerito]]=OFFSET(Avulsa[[#This Row],[Parimerito]],-7,0),VLOOKUP(Avulsa[[#This Row],[Squadre]],$BI$9:$CC$28,MATCH(OFFSET(Avulsa[[#This Row],[Squadre]],-7,0),$BJ$8:$CC$8,0)+1,FALSE),""))</f>
        <v>#N/A</v>
      </c>
      <c r="AJ11" s="2" t="str">
        <f ca="1">IF(Avulsa[[#This Row],[Parimerito]]="","",IF(Avulsa[[#This Row],[Parimerito]]=OFFSET(Avulsa[[#This Row],[Parimerito]],8,0),VLOOKUP(Avulsa[[#This Row],[Squadre]],$BI$9:$CC$28,MATCH(OFFSET(Avulsa[[#This Row],[Squadre]],8,0),$BJ$8:$CC$8,0)+1,FALSE),""))</f>
        <v/>
      </c>
      <c r="AK11" s="2" t="e">
        <f ca="1">IF(Avulsa[[#This Row],[Parimerito]]="","",IF(Avulsa[[#This Row],[Parimerito]]=OFFSET(Avulsa[[#This Row],[Parimerito]],-8,0),VLOOKUP(Avulsa[[#This Row],[Squadre]],$BI$9:$CC$28,MATCH(OFFSET(Avulsa[[#This Row],[Squadre]],-8,0),$BJ$8:$CC$8,0)+1,FALSE),""))</f>
        <v>#N/A</v>
      </c>
      <c r="AL11" s="2" t="e">
        <f ca="1">IF(Avulsa[[#This Row],[Parimerito]]="","",SUM(Avulsa[[#This Row],[1a]:[8b]]))</f>
        <v>#N/A</v>
      </c>
      <c r="AM11" s="2" t="e" cm="1">
        <f t="array" aca="1" ref="AM11" ca="1">IF(Avulsa[[#This Row],[Parimerito]]="","",SUMPRODUCT(--(Avulsa[[#This Row],[Parimerito]]=Avulsa[Parimerito]),--(Avulsa[[#This Row],[Punti]]&lt;Avulsa[Punti]))+1)</f>
        <v>#N/A</v>
      </c>
      <c r="AN11" s="2" t="str">
        <f ca="1">IF(Avulsa[[#This Row],[Parimerito]]="","",IF(Avulsa[[#This Row],[Parimerito]]=OFFSET(Avulsa[[#This Row],[Parimerito]],1,0),VLOOKUP(Avulsa[[#This Row],[Squadre]],$CE$9:$CY$28,MATCH(OFFSET(Avulsa[[#This Row],[Squadre]],1,0),$CF$8:$CY$8,0)+1,FALSE),""))</f>
        <v/>
      </c>
      <c r="AO11" s="2" t="str">
        <f ca="1">IF(Avulsa[[#This Row],[Parimerito]]="","",IF(Avulsa[[#This Row],[Parimerito]]=OFFSET(Avulsa[[#This Row],[Parimerito]],-1,0),VLOOKUP(Avulsa[[#This Row],[Squadre]],$CE$9:$CY$28,MATCH(OFFSET(Avulsa[[#This Row],[Squadre]],-1,0),$CF$8:$CY$8,0)+1,FALSE),""))</f>
        <v/>
      </c>
      <c r="AP11" s="2" t="str">
        <f ca="1">IF(Avulsa[[#This Row],[Parimerito]]="","",IF(Avulsa[[#This Row],[Parimerito]]=OFFSET(Avulsa[[#This Row],[Parimerito]],2,0),VLOOKUP(Avulsa[[#This Row],[Squadre]],$CE$9:$CY$28,MATCH(OFFSET(Avulsa[[#This Row],[Squadre]],2,0),$CF$8:$CY$8,0)+1,FALSE),""))</f>
        <v/>
      </c>
      <c r="AQ11" s="2" t="str">
        <f ca="1">IF(Avulsa[[#This Row],[Parimerito]]="","",IF(Avulsa[[#This Row],[Parimerito]]=OFFSET(Avulsa[[#This Row],[Parimerito]],-2,0),VLOOKUP(Avulsa[[#This Row],[Squadre]],$CE$9:$CY$28,MATCH(OFFSET(Avulsa[[#This Row],[Squadre]],-2,0),$CF$8:$CY$8,0)+1,FALSE),""))</f>
        <v/>
      </c>
      <c r="AR11" s="2" t="str">
        <f ca="1">IF(Avulsa[[#This Row],[Parimerito]]="","",IF(Avulsa[[#This Row],[Parimerito]]=OFFSET(Avulsa[[#This Row],[Parimerito]],3,0),VLOOKUP(Avulsa[[#This Row],[Squadre]],$CE$9:$CY$28,MATCH(OFFSET(Avulsa[[#This Row],[Squadre]],3,0),$CF$8:$CY$8,0)+1,FALSE),""))</f>
        <v/>
      </c>
      <c r="AS11" s="2" t="str">
        <f ca="1">IF(Avulsa[[#This Row],[Parimerito]]="","",IF(Avulsa[[#This Row],[Parimerito]]=OFFSET(Avulsa[[#This Row],[Parimerito]],-3,0),VLOOKUP(Avulsa[[#This Row],[Squadre]],$CE$9:$CY$28,MATCH(OFFSET(Avulsa[[#This Row],[Squadre]],-3,0),$CF$8:$CY$8,0)+1,FALSE),""))</f>
        <v/>
      </c>
      <c r="AT11" s="2" t="str">
        <f ca="1">IF(Avulsa[[#This Row],[Parimerito]]="","",IF(Avulsa[[#This Row],[Parimerito]]=OFFSET(Avulsa[[#This Row],[Parimerito]],4,0),VLOOKUP(Avulsa[[#This Row],[Squadre]],$CE$9:$CY$28,MATCH(OFFSET(Avulsa[[#This Row],[Squadre]],4,0),$CF$8:$CY$8,0)+1,FALSE),""))</f>
        <v/>
      </c>
      <c r="AU11" s="2" t="e">
        <f ca="1">IF(Avulsa[[#This Row],[Parimerito]]="","",IF(Avulsa[[#This Row],[Parimerito]]=OFFSET(Avulsa[[#This Row],[Parimerito]],-4,0),VLOOKUP(Avulsa[[#This Row],[Squadre]],$CE$9:$CY$28,MATCH(OFFSET(Avulsa[[#This Row],[Squadre]],-4,0),$CF$8:$CY$8,0)+1,FALSE),""))</f>
        <v>#N/A</v>
      </c>
      <c r="AV11" s="2" t="str">
        <f ca="1">IF(Avulsa[[#This Row],[Parimerito]]="","",IF(Avulsa[[#This Row],[Parimerito]]=OFFSET(Avulsa[[#This Row],[Parimerito]],5,0),VLOOKUP(Avulsa[[#This Row],[Squadre]],$CE$9:$CY$28,MATCH(OFFSET(Avulsa[[#This Row],[Squadre]],5,0),$CF$8:$CY$8,0)+1,FALSE),""))</f>
        <v/>
      </c>
      <c r="AW11" s="2" t="e">
        <f ca="1">IF(Avulsa[[#This Row],[Parimerito]]="","",IF(Avulsa[[#This Row],[Parimerito]]=OFFSET(Avulsa[[#This Row],[Parimerito]],-5,0),VLOOKUP(Avulsa[[#This Row],[Squadre]],$CE$9:$CY$28,MATCH(OFFSET(Avulsa[[#This Row],[Squadre]],-5,0),$CF$8:$CY$8,0)+1,FALSE),""))</f>
        <v>#N/A</v>
      </c>
      <c r="AX11" s="2" t="str">
        <f ca="1">IF(Avulsa[[#This Row],[Parimerito]]="","",IF(Avulsa[[#This Row],[Parimerito]]=OFFSET(Avulsa[[#This Row],[Parimerito]],6,0),VLOOKUP(Avulsa[[#This Row],[Squadre]],$CE$9:$CY$28,MATCH(OFFSET(Avulsa[[#This Row],[Squadre]],6,0),$CF$8:$CY$8,0)+1,FALSE),""))</f>
        <v/>
      </c>
      <c r="AY11" s="2" t="str">
        <f ca="1">IF(Avulsa[[#This Row],[Parimerito]]="","",IF(Avulsa[[#This Row],[Parimerito]]=OFFSET(Avulsa[[#This Row],[Parimerito]],-6,0),VLOOKUP(Avulsa[[#This Row],[Squadre]],$CE$9:$CY$28,MATCH(OFFSET(Avulsa[[#This Row],[Squadre]],-6,0),$CF$8:$CY$8,0)+1,FALSE),""))</f>
        <v/>
      </c>
      <c r="AZ11" s="2" t="str">
        <f ca="1">IF(Avulsa[[#This Row],[Parimerito]]="","",IF(Avulsa[[#This Row],[Parimerito]]=OFFSET(Avulsa[[#This Row],[Parimerito]],7,0),VLOOKUP(Avulsa[[#This Row],[Squadre]],$CE$9:$CY$28,MATCH(OFFSET(Avulsa[[#This Row],[Squadre]],7,0),$CF$8:$CY$8,0)+1,FALSE),""))</f>
        <v/>
      </c>
      <c r="BA11" s="2" t="e">
        <f ca="1">IF(Avulsa[[#This Row],[Parimerito]]="","",IF(Avulsa[[#This Row],[Parimerito]]=OFFSET(Avulsa[[#This Row],[Parimerito]],-7,0),VLOOKUP(Avulsa[[#This Row],[Squadre]],$CE$9:$CY$28,MATCH(OFFSET(Avulsa[[#This Row],[Squadre]],-7,0),$CF$8:$CY$8,0)+1,FALSE),""))</f>
        <v>#N/A</v>
      </c>
      <c r="BB11" s="2" t="str">
        <f ca="1">IF(Avulsa[[#This Row],[Parimerito]]="","",IF(Avulsa[[#This Row],[Parimerito]]=OFFSET(Avulsa[[#This Row],[Parimerito]],8,0),VLOOKUP(Avulsa[[#This Row],[Squadre]],$CE$9:$CY$28,MATCH(OFFSET(Avulsa[[#This Row],[Squadre]],8,0),$CF$8:$CY$8,0)+1,FALSE),""))</f>
        <v/>
      </c>
      <c r="BC11" s="2" t="e">
        <f ca="1">IF(Avulsa[[#This Row],[Parimerito]]="","",IF(Avulsa[[#This Row],[Parimerito]]=OFFSET(Avulsa[[#This Row],[Parimerito]],-8,0),VLOOKUP(Avulsa[[#This Row],[Squadre]],$CE$9:$CY$28,MATCH(OFFSET(Avulsa[[#This Row],[Squadre]],-8,0),$CF$8:$CY$8,0)+1,FALSE),""))</f>
        <v>#N/A</v>
      </c>
      <c r="BD11" s="2" t="e">
        <f ca="1">IF(Avulsa[[#This Row],[Parimerito]]="","",SUM(Avulsa[[#This Row],[a1]:[h2]]))</f>
        <v>#N/A</v>
      </c>
      <c r="BE11" s="2" t="e" cm="1">
        <f t="array" aca="1" ref="BE11" ca="1">IF(Avulsa[[#This Row],[Parimerito]]="","",SUMPRODUCT(--(Avulsa[[#This Row],[Parimerito]]=Avulsa[Parimerito]),--(Avulsa[[#This Row],[Gol]]&lt;Avulsa[Gol]))+1)</f>
        <v>#N/A</v>
      </c>
      <c r="BF11" s="2" t="str">
        <f ca="1">IFERROR(Avulsa[[#This Row],[ClassificaPuntiScontriDiretti]]+Avulsa[[#This Row],[ClassificaGolScontriDiretti]]/100,"")</f>
        <v/>
      </c>
      <c r="BG11" s="2" t="str">
        <f ca="1">IFERROR(_xlfn.RANK.EQ(Avulsa[[#This Row],[calc]],Avulsa[calc],1),"")</f>
        <v/>
      </c>
      <c r="BI11" s="16" t="str" cm="1">
        <f t="array" ref="BI11">IF(INDEX(ListaSquadre[],ROW()-1-ROW(PuntiSD[#Headers]))="","",INDEX(ListaSquadre[],ROW()-1-ROW(PuntiSD[#Headers])))</f>
        <v/>
      </c>
      <c r="BJ11" s="18" t="str">
        <f>IF(PuntiSD[[#This Row],[Squadra]]="","",IF(BJ$8="","",IF(PuntiSD[[#This Row],[Squadra]]=BJ$8,"",IF(ISERROR(VLOOKUP(PuntiSD[[#This Row],[Squadra]]&amp;BJ$8,Risultati[SqrCoppie],1,FALSE)),"-",IF(AND(INDEX(Risultati[Punti_SqrA],MATCH(PuntiSD[[#This Row],[Squadra]]&amp;BJ$8,Risultati[SqrCoppie],0))="",INDEX(Risultati[Punti_SqrA],MATCH(BJ$8&amp;PuntiSD[[#This Row],[Squadra]],Risultati[SqrCoppie],0))=""),"-",SUMIFS(Risultati[Punti_SqrA],Risultati[SqrA],PuntiSD[[#This Row],[Squadra]],Risultati[SqrB],BJ$8)+SUMIFS(Risultati[Punti_SqrB],Risultati[SqrB],PuntiSD[[#This Row],[Squadra]],Risultati[SqrA],BJ$8))))))</f>
        <v/>
      </c>
      <c r="BK11" s="18" t="str">
        <f>IF(PuntiSD[[#This Row],[Squadra]]="","",IF(BK$8="","",IF(PuntiSD[[#This Row],[Squadra]]=BK$8,"",IF(ISERROR(VLOOKUP(PuntiSD[[#This Row],[Squadra]]&amp;BK$8,Risultati[SqrCoppie],1,FALSE)),"-",IF(AND(INDEX(Risultati[Punti_SqrA],MATCH(PuntiSD[[#This Row],[Squadra]]&amp;BK$8,Risultati[SqrCoppie],0))="",INDEX(Risultati[Punti_SqrA],MATCH(BK$8&amp;PuntiSD[[#This Row],[Squadra]],Risultati[SqrCoppie],0))=""),"-",SUMIFS(Risultati[Punti_SqrA],Risultati[SqrA],PuntiSD[[#This Row],[Squadra]],Risultati[SqrB],BK$8)+SUMIFS(Risultati[Punti_SqrB],Risultati[SqrB],PuntiSD[[#This Row],[Squadra]],Risultati[SqrA],BK$8))))))</f>
        <v/>
      </c>
      <c r="BL11" s="2" t="str">
        <f>IF(PuntiSD[[#This Row],[Squadra]]="","",IF(BL$8="","",IF(PuntiSD[[#This Row],[Squadra]]=BL$8,"",IF(ISERROR(VLOOKUP(PuntiSD[[#This Row],[Squadra]]&amp;BL$8,Risultati[SqrCoppie],1,FALSE)),"-",IF(AND(INDEX(Risultati[Punti_SqrA],MATCH(PuntiSD[[#This Row],[Squadra]]&amp;BL$8,Risultati[SqrCoppie],0))="",INDEX(Risultati[Punti_SqrA],MATCH(BL$8&amp;PuntiSD[[#This Row],[Squadra]],Risultati[SqrCoppie],0))=""),"-",SUMIFS(Risultati[Punti_SqrA],Risultati[SqrA],PuntiSD[[#This Row],[Squadra]],Risultati[SqrB],BL$8)+SUMIFS(Risultati[Punti_SqrB],Risultati[SqrB],PuntiSD[[#This Row],[Squadra]],Risultati[SqrA],BL$8))))))</f>
        <v/>
      </c>
      <c r="BM11" s="2" t="str">
        <f>IF(PuntiSD[[#This Row],[Squadra]]="","",IF(BM$8="","",IF(PuntiSD[[#This Row],[Squadra]]=BM$8,"",IF(ISERROR(VLOOKUP(PuntiSD[[#This Row],[Squadra]]&amp;BM$8,Risultati[SqrCoppie],1,FALSE)),"-",IF(AND(INDEX(Risultati[Punti_SqrA],MATCH(PuntiSD[[#This Row],[Squadra]]&amp;BM$8,Risultati[SqrCoppie],0))="",INDEX(Risultati[Punti_SqrA],MATCH(BM$8&amp;PuntiSD[[#This Row],[Squadra]],Risultati[SqrCoppie],0))=""),"-",SUMIFS(Risultati[Punti_SqrA],Risultati[SqrA],PuntiSD[[#This Row],[Squadra]],Risultati[SqrB],BM$8)+SUMIFS(Risultati[Punti_SqrB],Risultati[SqrB],PuntiSD[[#This Row],[Squadra]],Risultati[SqrA],BM$8))))))</f>
        <v/>
      </c>
      <c r="BN11" s="2" t="str">
        <f>IF(PuntiSD[[#This Row],[Squadra]]="","",IF(BN$8="","",IF(PuntiSD[[#This Row],[Squadra]]=BN$8,"",IF(ISERROR(VLOOKUP(PuntiSD[[#This Row],[Squadra]]&amp;BN$8,Risultati[SqrCoppie],1,FALSE)),"-",IF(AND(INDEX(Risultati[Punti_SqrA],MATCH(PuntiSD[[#This Row],[Squadra]]&amp;BN$8,Risultati[SqrCoppie],0))="",INDEX(Risultati[Punti_SqrA],MATCH(BN$8&amp;PuntiSD[[#This Row],[Squadra]],Risultati[SqrCoppie],0))=""),"-",SUMIFS(Risultati[Punti_SqrA],Risultati[SqrA],PuntiSD[[#This Row],[Squadra]],Risultati[SqrB],BN$8)+SUMIFS(Risultati[Punti_SqrB],Risultati[SqrB],PuntiSD[[#This Row],[Squadra]],Risultati[SqrA],BN$8))))))</f>
        <v/>
      </c>
      <c r="BO11" s="2" t="str">
        <f>IF(PuntiSD[[#This Row],[Squadra]]="","",IF(BO$8="","",IF(PuntiSD[[#This Row],[Squadra]]=BO$8,"",IF(ISERROR(VLOOKUP(PuntiSD[[#This Row],[Squadra]]&amp;BO$8,Risultati[SqrCoppie],1,FALSE)),"-",IF(AND(INDEX(Risultati[Punti_SqrA],MATCH(PuntiSD[[#This Row],[Squadra]]&amp;BO$8,Risultati[SqrCoppie],0))="",INDEX(Risultati[Punti_SqrA],MATCH(BO$8&amp;PuntiSD[[#This Row],[Squadra]],Risultati[SqrCoppie],0))=""),"-",SUMIFS(Risultati[Punti_SqrA],Risultati[SqrA],PuntiSD[[#This Row],[Squadra]],Risultati[SqrB],BO$8)+SUMIFS(Risultati[Punti_SqrB],Risultati[SqrB],PuntiSD[[#This Row],[Squadra]],Risultati[SqrA],BO$8))))))</f>
        <v/>
      </c>
      <c r="BP11" s="2" t="str">
        <f>IF(PuntiSD[[#This Row],[Squadra]]="","",IF(BP$8="","",IF(PuntiSD[[#This Row],[Squadra]]=BP$8,"",IF(ISERROR(VLOOKUP(PuntiSD[[#This Row],[Squadra]]&amp;BP$8,Risultati[SqrCoppie],1,FALSE)),"-",IF(AND(INDEX(Risultati[Punti_SqrA],MATCH(PuntiSD[[#This Row],[Squadra]]&amp;BP$8,Risultati[SqrCoppie],0))="",INDEX(Risultati[Punti_SqrA],MATCH(BP$8&amp;PuntiSD[[#This Row],[Squadra]],Risultati[SqrCoppie],0))=""),"-",SUMIFS(Risultati[Punti_SqrA],Risultati[SqrA],PuntiSD[[#This Row],[Squadra]],Risultati[SqrB],BP$8)+SUMIFS(Risultati[Punti_SqrB],Risultati[SqrB],PuntiSD[[#This Row],[Squadra]],Risultati[SqrA],BP$8))))))</f>
        <v/>
      </c>
      <c r="BQ11" s="2" t="str">
        <f>IF(PuntiSD[[#This Row],[Squadra]]="","",IF(BQ$8="","",IF(PuntiSD[[#This Row],[Squadra]]=BQ$8,"",IF(ISERROR(VLOOKUP(PuntiSD[[#This Row],[Squadra]]&amp;BQ$8,Risultati[SqrCoppie],1,FALSE)),"-",IF(AND(INDEX(Risultati[Punti_SqrA],MATCH(PuntiSD[[#This Row],[Squadra]]&amp;BQ$8,Risultati[SqrCoppie],0))="",INDEX(Risultati[Punti_SqrA],MATCH(BQ$8&amp;PuntiSD[[#This Row],[Squadra]],Risultati[SqrCoppie],0))="",),"-",SUMIFS(Risultati[Punti_SqrA],Risultati[SqrA],PuntiSD[[#This Row],[Squadra]],Risultati[SqrB],BQ$8)+SUMIFS(Risultati[Punti_SqrB],Risultati[SqrB],PuntiSD[[#This Row],[Squadra]],Risultati[SqrA],BQ$8))))))</f>
        <v/>
      </c>
      <c r="BR11" s="2" t="str">
        <f>IF(PuntiSD[[#This Row],[Squadra]]="","",IF(BR$8="","",IF(PuntiSD[[#This Row],[Squadra]]=BR$8,"",IF(ISERROR(VLOOKUP(PuntiSD[[#This Row],[Squadra]]&amp;BR$8,Risultati[SqrCoppie],1,FALSE)),"-",IF(AND(INDEX(Risultati[Punti_SqrA],MATCH(PuntiSD[[#This Row],[Squadra]]&amp;BR$8,Risultati[SqrCoppie],0))="",INDEX(Risultati[Punti_SqrA],MATCH(BR$8&amp;PuntiSD[[#This Row],[Squadra]],Risultati[SqrCoppie],0))=""),"-",SUMIFS(Risultati[Punti_SqrA],Risultati[SqrA],PuntiSD[[#This Row],[Squadra]],Risultati[SqrB],BR$8)+SUMIFS(Risultati[Punti_SqrB],Risultati[SqrB],PuntiSD[[#This Row],[Squadra]],Risultati[SqrA],BR$8))))))</f>
        <v/>
      </c>
      <c r="BS11" s="2" t="str">
        <f>IF(PuntiSD[[#This Row],[Squadra]]="","",IF(BS$8="","",IF(PuntiSD[[#This Row],[Squadra]]=BS$8,"",IF(ISERROR(VLOOKUP(PuntiSD[[#This Row],[Squadra]]&amp;BS$8,Risultati[SqrCoppie],1,FALSE)),"-",IF(AND(INDEX(Risultati[Punti_SqrA],MATCH(PuntiSD[[#This Row],[Squadra]]&amp;BS$8,Risultati[SqrCoppie],0))="",INDEX(Risultati[Punti_SqrA],MATCH(BS$8&amp;PuntiSD[[#This Row],[Squadra]],Risultati[SqrCoppie],0))=""),"-",SUMIFS(Risultati[Punti_SqrA],Risultati[SqrA],PuntiSD[[#This Row],[Squadra]],Risultati[SqrB],BS$8)+SUMIFS(Risultati[Punti_SqrB],Risultati[SqrB],PuntiSD[[#This Row],[Squadra]],Risultati[SqrA],BS$8))))))</f>
        <v/>
      </c>
      <c r="BT11" s="2" t="str">
        <f>IF(PuntiSD[[#This Row],[Squadra]]="","",IF(BT$8="","",IF(PuntiSD[[#This Row],[Squadra]]=BT$8,"",IF(ISERROR(VLOOKUP(PuntiSD[[#This Row],[Squadra]]&amp;BT$8,Risultati[SqrCoppie],1,FALSE)),"-",IF(AND(INDEX(Risultati[Punti_SqrA],MATCH(PuntiSD[[#This Row],[Squadra]]&amp;BT$8,Risultati[SqrCoppie],0))="",INDEX(Risultati[Punti_SqrA],MATCH(BT$8&amp;PuntiSD[[#This Row],[Squadra]],Risultati[SqrCoppie],0))=""),"-",SUMIFS(Risultati[Punti_SqrA],Risultati[SqrA],PuntiSD[[#This Row],[Squadra]],Risultati[SqrB],BT$8)+SUMIFS(Risultati[Punti_SqrB],Risultati[SqrB],PuntiSD[[#This Row],[Squadra]],Risultati[SqrA],BT$8))))))</f>
        <v/>
      </c>
      <c r="BU11" s="2" t="str">
        <f>IF(PuntiSD[[#This Row],[Squadra]]="","",IF(BU$8="","",IF(PuntiSD[[#This Row],[Squadra]]=BU$8,"",IF(ISERROR(VLOOKUP(PuntiSD[[#This Row],[Squadra]]&amp;BU$8,Risultati[SqrCoppie],1,FALSE)),"-",IF(AND(INDEX(Risultati[Punti_SqrA],MATCH(PuntiSD[[#This Row],[Squadra]]&amp;BU$8,Risultati[SqrCoppie],0))="",INDEX(Risultati[Punti_SqrA],MATCH(BU$8&amp;PuntiSD[[#This Row],[Squadra]],Risultati[SqrCoppie],0))=""),"-",SUMIFS(Risultati[Punti_SqrA],Risultati[SqrA],PuntiSD[[#This Row],[Squadra]],Risultati[SqrB],BU$8)+SUMIFS(Risultati[Punti_SqrB],Risultati[SqrB],PuntiSD[[#This Row],[Squadra]],Risultati[SqrA],BU$8))))))</f>
        <v/>
      </c>
      <c r="BV11" s="2" t="str">
        <f>IF(PuntiSD[[#This Row],[Squadra]]="","",IF(BV$8="","",IF(PuntiSD[[#This Row],[Squadra]]=BV$8,"",IF(ISERROR(VLOOKUP(PuntiSD[[#This Row],[Squadra]]&amp;BV$8,Risultati[SqrCoppie],1,FALSE)),"-",IF(AND(INDEX(Risultati[Punti_SqrA],MATCH(PuntiSD[[#This Row],[Squadra]]&amp;BV$8,Risultati[SqrCoppie],0))="",INDEX(Risultati[Punti_SqrA],MATCH(BV$8&amp;PuntiSD[[#This Row],[Squadra]],Risultati[SqrCoppie],0))=""),"-",SUMIFS(Risultati[Punti_SqrA],Risultati[SqrA],PuntiSD[[#This Row],[Squadra]],Risultati[SqrB],BV$8)+SUMIFS(Risultati[Punti_SqrB],Risultati[SqrB],PuntiSD[[#This Row],[Squadra]],Risultati[SqrA],BV$8))))))</f>
        <v/>
      </c>
      <c r="BW11" s="2" t="str">
        <f>IF(PuntiSD[[#This Row],[Squadra]]="","",IF(BW$8="","",IF(PuntiSD[[#This Row],[Squadra]]=BW$8,"",IF(ISERROR(VLOOKUP(PuntiSD[[#This Row],[Squadra]]&amp;BW$8,Risultati[SqrCoppie],1,FALSE)),"-",IF(AND(INDEX(Risultati[Punti_SqrA],MATCH(PuntiSD[[#This Row],[Squadra]]&amp;BW$8,Risultati[SqrCoppie],0))="",INDEX(Risultati[Punti_SqrA],MATCH(BW$8&amp;PuntiSD[[#This Row],[Squadra]],Risultati[SqrCoppie],0))=""),"-",SUMIFS(Risultati[Punti_SqrA],Risultati[SqrA],PuntiSD[[#This Row],[Squadra]],Risultati[SqrB],BW$8)+SUMIFS(Risultati[Punti_SqrB],Risultati[SqrB],PuntiSD[[#This Row],[Squadra]],Risultati[SqrA],BW$8))))))</f>
        <v/>
      </c>
      <c r="BX11" s="2" t="str">
        <f>IF(PuntiSD[[#This Row],[Squadra]]="","",IF(BX$8="","",IF(PuntiSD[[#This Row],[Squadra]]=BX$8,"",IF(ISERROR(VLOOKUP(PuntiSD[[#This Row],[Squadra]]&amp;BX$8,Risultati[SqrCoppie],1,FALSE)),"-",IF(AND(INDEX(Risultati[Punti_SqrA],MATCH(PuntiSD[[#This Row],[Squadra]]&amp;BX$8,Risultati[SqrCoppie],0))="",INDEX(Risultati[Punti_SqrA],MATCH(BX$8&amp;PuntiSD[[#This Row],[Squadra]],Risultati[SqrCoppie],0))=""),"-",SUMIFS(Risultati[Punti_SqrA],Risultati[SqrA],PuntiSD[[#This Row],[Squadra]],Risultati[SqrB],BX$8)+SUMIFS(Risultati[Punti_SqrB],Risultati[SqrB],PuntiSD[[#This Row],[Squadra]],Risultati[SqrA],BX$8))))))</f>
        <v/>
      </c>
      <c r="BY11" s="2" t="str">
        <f>IF(PuntiSD[[#This Row],[Squadra]]="","",IF(BY$8="","",IF(PuntiSD[[#This Row],[Squadra]]=BY$8,"",IF(ISERROR(VLOOKUP(PuntiSD[[#This Row],[Squadra]]&amp;BY$8,Risultati[SqrCoppie],1,FALSE)),"-",IF(AND(INDEX(Risultati[Punti_SqrA],MATCH(PuntiSD[[#This Row],[Squadra]]&amp;BY$8,Risultati[SqrCoppie],0))="",INDEX(Risultati[Punti_SqrA],MATCH(BY$8&amp;PuntiSD[[#This Row],[Squadra]],Risultati[SqrCoppie],0))=""),"-",SUMIFS(Risultati[Punti_SqrA],Risultati[SqrA],PuntiSD[[#This Row],[Squadra]],Risultati[SqrB],BY$8)+SUMIFS(Risultati[Punti_SqrB],Risultati[SqrB],PuntiSD[[#This Row],[Squadra]],Risultati[SqrA],BY$8))))))</f>
        <v/>
      </c>
      <c r="BZ11" s="2" t="str">
        <f>IF(PuntiSD[[#This Row],[Squadra]]="","",IF(BZ$8="","",IF(PuntiSD[[#This Row],[Squadra]]=BZ$8,"",IF(ISERROR(VLOOKUP(PuntiSD[[#This Row],[Squadra]]&amp;BZ$8,Risultati[SqrCoppie],1,FALSE)),"-",IF(AND(INDEX(Risultati[Punti_SqrA],MATCH(PuntiSD[[#This Row],[Squadra]]&amp;BZ$8,Risultati[SqrCoppie],0))="",INDEX(Risultati[Punti_SqrA],MATCH(BZ$8&amp;PuntiSD[[#This Row],[Squadra]],Risultati[SqrCoppie],0))=""),"-",SUMIFS(Risultati[Punti_SqrA],Risultati[SqrA],PuntiSD[[#This Row],[Squadra]],Risultati[SqrB],BZ$8)+SUMIFS(Risultati[Punti_SqrB],Risultati[SqrB],PuntiSD[[#This Row],[Squadra]],Risultati[SqrA],BZ$8))))))</f>
        <v/>
      </c>
      <c r="CA11" s="2" t="str">
        <f>IF(PuntiSD[[#This Row],[Squadra]]="","",IF(CA$8="","",IF(PuntiSD[[#This Row],[Squadra]]=CA$8,"",IF(ISERROR(VLOOKUP(PuntiSD[[#This Row],[Squadra]]&amp;CA$8,Risultati[SqrCoppie],1,FALSE)),"-",IF(AND(INDEX(Risultati[Punti_SqrA],MATCH(PuntiSD[[#This Row],[Squadra]]&amp;CA$8,Risultati[SqrCoppie],0))="",INDEX(Risultati[Punti_SqrA],MATCH(CA$8&amp;PuntiSD[[#This Row],[Squadra]],Risultati[SqrCoppie],0))=""),"-",SUMIFS(Risultati[Punti_SqrA],Risultati[SqrA],PuntiSD[[#This Row],[Squadra]],Risultati[SqrB],CA$8)+SUMIFS(Risultati[Punti_SqrB],Risultati[SqrB],PuntiSD[[#This Row],[Squadra]],Risultati[SqrA],CA$8))))))</f>
        <v/>
      </c>
      <c r="CB11" s="2" t="str">
        <f>IF(PuntiSD[[#This Row],[Squadra]]="","",IF(CB$8="","",IF(PuntiSD[[#This Row],[Squadra]]=CB$8,"",IF(ISERROR(VLOOKUP(PuntiSD[[#This Row],[Squadra]]&amp;CB$8,Risultati[SqrCoppie],1,FALSE)),"-",IF(AND(INDEX(Risultati[Punti_SqrA],MATCH(PuntiSD[[#This Row],[Squadra]]&amp;CB$8,Risultati[SqrCoppie],0))="",INDEX(Risultati[Punti_SqrA],MATCH(CB$8&amp;PuntiSD[[#This Row],[Squadra]],Risultati[SqrCoppie],0))=""),"-",SUMIFS(Risultati[Punti_SqrA],Risultati[SqrA],PuntiSD[[#This Row],[Squadra]],Risultati[SqrB],CB$8)+SUMIFS(Risultati[Punti_SqrB],Risultati[SqrB],PuntiSD[[#This Row],[Squadra]],Risultati[SqrA],CB$8))))))</f>
        <v/>
      </c>
      <c r="CC11" s="2" t="str">
        <f>IF(PuntiSD[[#This Row],[Squadra]]="","",IF(CC$8="","",IF(PuntiSD[[#This Row],[Squadra]]=CC$8,"",IF(ISERROR(VLOOKUP(PuntiSD[[#This Row],[Squadra]]&amp;CC$8,Risultati[SqrCoppie],1,FALSE)),"-",IF(AND(INDEX(Risultati[Punti_SqrA],MATCH(PuntiSD[[#This Row],[Squadra]]&amp;CC$8,Risultati[SqrCoppie],0))="",INDEX(Risultati[Punti_SqrA],MATCH(CC$8&amp;PuntiSD[[#This Row],[Squadra]],Risultati[SqrCoppie],0))=""),"-",SUMIFS(Risultati[Punti_SqrA],Risultati[SqrA],PuntiSD[[#This Row],[Squadra]],Risultati[SqrB],CC$8)+SUMIFS(Risultati[Punti_SqrB],Risultati[SqrB],PuntiSD[[#This Row],[Squadra]],Risultati[SqrA],CC$8))))))</f>
        <v/>
      </c>
      <c r="CE11" s="16" t="str" cm="1">
        <f t="array" ref="CE11">IF(INDEX(ListaSquadre[],ROW()-1-ROW(RetiSD[#Headers]))="","",INDEX(ListaSquadre[],ROW()-1-ROW(RetiSD[#Headers])))</f>
        <v/>
      </c>
      <c r="CF11" s="18" t="str">
        <f>IF(RetiSD[[#This Row],[Squadra]]="","",IF(CF$8="","",IF(RetiSD[[#This Row],[Squadra]]=CF$8,"",IF(ISERROR(VLOOKUP(RetiSD[[#This Row],[Squadra]]&amp;CF$8,Risultati[SqrCoppie],1,FALSE)),"-",IF(AND(INDEX(Risultati[Gol_SqrA],MATCH(RetiSD[[#This Row],[Squadra]]&amp;CF$8,Risultati[SqrCoppie],0))="",INDEX(Risultati[Gol_SqrA],MATCH(CF$8&amp;RetiSD[[#This Row],[Squadra]],Risultati[SqrCoppie],0))=""),"-",(SUMIFS(Risultati[Gol_SqrB],Risultati[SqrCoppie],CF$8&amp;RetiSD[[#This Row],[Squadra]])-SUMIFS(Risultati[Gol_SqrA],Risultati[SqrCoppie],CF$8&amp;RetiSD[[#This Row],[Squadra]]))+(SUMIFS(Risultati[Gol_SqrA],Risultati[SqrCoppie],RetiSD[[#This Row],[Squadra]]&amp;CF$8)-SUMIFS(Risultati[Gol_SqrB],Risultati[SqrCoppie],RetiSD[[#This Row],[Squadra]]&amp;CF$8)))))))</f>
        <v/>
      </c>
      <c r="CG11" s="2" t="str">
        <f>IF(RetiSD[[#This Row],[Squadra]]="","",IF(CG$8="","",IF(RetiSD[[#This Row],[Squadra]]=CG$8,"",IF(ISERROR(VLOOKUP(RetiSD[[#This Row],[Squadra]]&amp;CG$8,Risultati[SqrCoppie],1,FALSE)),"-",IF(AND(INDEX(Risultati[Gol_SqrA],MATCH(RetiSD[[#This Row],[Squadra]]&amp;CG$8,Risultati[SqrCoppie],0))="",INDEX(Risultati[Gol_SqrA],MATCH(CG$8&amp;RetiSD[[#This Row],[Squadra]],Risultati[SqrCoppie],0))=""),"-",(SUMIFS(Risultati[Gol_SqrB],Risultati[SqrCoppie],CG$8&amp;RetiSD[[#This Row],[Squadra]])-SUMIFS(Risultati[Gol_SqrA],Risultati[SqrCoppie],CG$8&amp;RetiSD[[#This Row],[Squadra]]))+(SUMIFS(Risultati[Gol_SqrA],Risultati[SqrCoppie],RetiSD[[#This Row],[Squadra]]&amp;CG$8)-SUMIFS(Risultati[Gol_SqrB],Risultati[SqrCoppie],RetiSD[[#This Row],[Squadra]]&amp;CG$8)))))))</f>
        <v/>
      </c>
      <c r="CH11" s="2" t="str">
        <f>IF(RetiSD[[#This Row],[Squadra]]="","",IF(CH$8="","",IF(RetiSD[[#This Row],[Squadra]]=CH$8,"",IF(ISERROR(VLOOKUP(RetiSD[[#This Row],[Squadra]]&amp;CH$8,Risultati[SqrCoppie],1,FALSE)),"-",IF(AND(INDEX(Risultati[Gol_SqrA],MATCH(RetiSD[[#This Row],[Squadra]]&amp;CH$8,Risultati[SqrCoppie],0))="",INDEX(Risultati[Gol_SqrA],MATCH(CH$8&amp;RetiSD[[#This Row],[Squadra]],Risultati[SqrCoppie],0))=""),"-",(SUMIFS(Risultati[Gol_SqrB],Risultati[SqrCoppie],CH$8&amp;RetiSD[[#This Row],[Squadra]])-SUMIFS(Risultati[Gol_SqrA],Risultati[SqrCoppie],CH$8&amp;RetiSD[[#This Row],[Squadra]]))+(SUMIFS(Risultati[Gol_SqrA],Risultati[SqrCoppie],RetiSD[[#This Row],[Squadra]]&amp;CH$8)-SUMIFS(Risultati[Gol_SqrB],Risultati[SqrCoppie],RetiSD[[#This Row],[Squadra]]&amp;CH$8)))))))</f>
        <v/>
      </c>
      <c r="CI11" s="2" t="str">
        <f>IF(RetiSD[[#This Row],[Squadra]]="","",IF(CI$8="","",IF(RetiSD[[#This Row],[Squadra]]=CI$8,"",IF(ISERROR(VLOOKUP(RetiSD[[#This Row],[Squadra]]&amp;CI$8,Risultati[SqrCoppie],1,FALSE)),"-",IF(AND(INDEX(Risultati[Gol_SqrA],MATCH(RetiSD[[#This Row],[Squadra]]&amp;CI$8,Risultati[SqrCoppie],0))="",INDEX(Risultati[Gol_SqrA],MATCH(CI$8&amp;RetiSD[[#This Row],[Squadra]],Risultati[SqrCoppie],0))=""),"-",(SUMIFS(Risultati[Gol_SqrB],Risultati[SqrCoppie],CI$8&amp;RetiSD[[#This Row],[Squadra]])-SUMIFS(Risultati[Gol_SqrA],Risultati[SqrCoppie],CI$8&amp;RetiSD[[#This Row],[Squadra]]))+(SUMIFS(Risultati[Gol_SqrA],Risultati[SqrCoppie],RetiSD[[#This Row],[Squadra]]&amp;CI$8)-SUMIFS(Risultati[Gol_SqrB],Risultati[SqrCoppie],RetiSD[[#This Row],[Squadra]]&amp;CI$8)))))))</f>
        <v/>
      </c>
      <c r="CJ11" s="2" t="str">
        <f>IF(RetiSD[[#This Row],[Squadra]]="","",IF(CJ$8="","",IF(RetiSD[[#This Row],[Squadra]]=CJ$8,"",IF(ISERROR(VLOOKUP(RetiSD[[#This Row],[Squadra]]&amp;CJ$8,Risultati[SqrCoppie],1,FALSE)),"-",IF(AND(INDEX(Risultati[Gol_SqrA],MATCH(RetiSD[[#This Row],[Squadra]]&amp;CJ$8,Risultati[SqrCoppie],0))="",INDEX(Risultati[Gol_SqrA],MATCH(CJ$8&amp;RetiSD[[#This Row],[Squadra]],Risultati[SqrCoppie],0))=""),"-",(SUMIFS(Risultati[Gol_SqrB],Risultati[SqrCoppie],CJ$8&amp;RetiSD[[#This Row],[Squadra]])-SUMIFS(Risultati[Gol_SqrA],Risultati[SqrCoppie],CJ$8&amp;RetiSD[[#This Row],[Squadra]]))+(SUMIFS(Risultati[Gol_SqrA],Risultati[SqrCoppie],RetiSD[[#This Row],[Squadra]]&amp;CJ$8)-SUMIFS(Risultati[Gol_SqrB],Risultati[SqrCoppie],RetiSD[[#This Row],[Squadra]]&amp;CJ$8)))))))</f>
        <v/>
      </c>
      <c r="CK11" s="2" t="str">
        <f>IF(RetiSD[[#This Row],[Squadra]]="","",IF(CK$8="","",IF(RetiSD[[#This Row],[Squadra]]=CK$8,"",IF(ISERROR(VLOOKUP(RetiSD[[#This Row],[Squadra]]&amp;CK$8,Risultati[SqrCoppie],1,FALSE)),"-",IF(AND(INDEX(Risultati[Gol_SqrA],MATCH(RetiSD[[#This Row],[Squadra]]&amp;CK$8,Risultati[SqrCoppie],0))="",INDEX(Risultati[Gol_SqrA],MATCH(CK$8&amp;RetiSD[[#This Row],[Squadra]],Risultati[SqrCoppie],0))=""),"-",(SUMIFS(Risultati[Gol_SqrB],Risultati[SqrCoppie],CK$8&amp;RetiSD[[#This Row],[Squadra]])-SUMIFS(Risultati[Gol_SqrA],Risultati[SqrCoppie],CK$8&amp;RetiSD[[#This Row],[Squadra]]))+(SUMIFS(Risultati[Gol_SqrA],Risultati[SqrCoppie],RetiSD[[#This Row],[Squadra]]&amp;CK$8)-SUMIFS(Risultati[Gol_SqrB],Risultati[SqrCoppie],RetiSD[[#This Row],[Squadra]]&amp;CK$8)))))))</f>
        <v/>
      </c>
      <c r="CL11" s="2" t="str">
        <f>IF(RetiSD[[#This Row],[Squadra]]="","",IF(CL$8="","",IF(RetiSD[[#This Row],[Squadra]]=CL$8,"",IF(ISERROR(VLOOKUP(RetiSD[[#This Row],[Squadra]]&amp;CL$8,Risultati[SqrCoppie],1,FALSE)),"-",IF(AND(INDEX(Risultati[Gol_SqrA],MATCH(RetiSD[[#This Row],[Squadra]]&amp;CL$8,Risultati[SqrCoppie],0))="",INDEX(Risultati[Gol_SqrA],MATCH(CL$8&amp;RetiSD[[#This Row],[Squadra]],Risultati[SqrCoppie],0))=""),"-",(SUMIFS(Risultati[Gol_SqrB],Risultati[SqrCoppie],CL$8&amp;RetiSD[[#This Row],[Squadra]])-SUMIFS(Risultati[Gol_SqrA],Risultati[SqrCoppie],CL$8&amp;RetiSD[[#This Row],[Squadra]]))+(SUMIFS(Risultati[Gol_SqrA],Risultati[SqrCoppie],RetiSD[[#This Row],[Squadra]]&amp;CL$8)-SUMIFS(Risultati[Gol_SqrB],Risultati[SqrCoppie],RetiSD[[#This Row],[Squadra]]&amp;CL$8)))))))</f>
        <v/>
      </c>
      <c r="CM11" s="2" t="str">
        <f>IF(RetiSD[[#This Row],[Squadra]]="","",IF(CM$8="","",IF(RetiSD[[#This Row],[Squadra]]=CM$8,"",IF(ISERROR(VLOOKUP(RetiSD[[#This Row],[Squadra]]&amp;CM$8,Risultati[SqrCoppie],1,FALSE)),"-",IF(AND(INDEX(Risultati[Gol_SqrA],MATCH(RetiSD[[#This Row],[Squadra]]&amp;CM$8,Risultati[SqrCoppie],0))="",INDEX(Risultati[Gol_SqrA],MATCH(CM$8&amp;RetiSD[[#This Row],[Squadra]],Risultati[SqrCoppie],0))=""),"-",(SUMIFS(Risultati[Gol_SqrB],Risultati[SqrCoppie],CM$8&amp;RetiSD[[#This Row],[Squadra]])-SUMIFS(Risultati[Gol_SqrA],Risultati[SqrCoppie],CM$8&amp;RetiSD[[#This Row],[Squadra]]))+(SUMIFS(Risultati[Gol_SqrA],Risultati[SqrCoppie],RetiSD[[#This Row],[Squadra]]&amp;CM$8)-SUMIFS(Risultati[Gol_SqrB],Risultati[SqrCoppie],RetiSD[[#This Row],[Squadra]]&amp;CM$8)))))))</f>
        <v/>
      </c>
      <c r="CN11" s="2" t="str">
        <f>IF(RetiSD[[#This Row],[Squadra]]="","",IF(CN$8="","",IF(RetiSD[[#This Row],[Squadra]]=CN$8,"",IF(ISERROR(VLOOKUP(RetiSD[[#This Row],[Squadra]]&amp;CN$8,Risultati[SqrCoppie],1,FALSE)),"-",IF(AND(INDEX(Risultati[Gol_SqrA],MATCH(RetiSD[[#This Row],[Squadra]]&amp;CN$8,Risultati[SqrCoppie],0))="",INDEX(Risultati[Gol_SqrA],MATCH(CN$8&amp;RetiSD[[#This Row],[Squadra]],Risultati[SqrCoppie],0))=""),"-",(SUMIFS(Risultati[Gol_SqrB],Risultati[SqrCoppie],CN$8&amp;RetiSD[[#This Row],[Squadra]])-SUMIFS(Risultati[Gol_SqrA],Risultati[SqrCoppie],CN$8&amp;RetiSD[[#This Row],[Squadra]]))+(SUMIFS(Risultati[Gol_SqrA],Risultati[SqrCoppie],RetiSD[[#This Row],[Squadra]]&amp;CN$8)-SUMIFS(Risultati[Gol_SqrB],Risultati[SqrCoppie],RetiSD[[#This Row],[Squadra]]&amp;CN$8)))))))</f>
        <v/>
      </c>
      <c r="CO11" s="2" t="str">
        <f>IF(RetiSD[[#This Row],[Squadra]]="","",IF(CO$8="","",IF(RetiSD[[#This Row],[Squadra]]=CO$8,"",IF(ISERROR(VLOOKUP(RetiSD[[#This Row],[Squadra]]&amp;CO$8,Risultati[SqrCoppie],1,FALSE)),"-",IF(AND(INDEX(Risultati[Gol_SqrA],MATCH(RetiSD[[#This Row],[Squadra]]&amp;CO$8,Risultati[SqrCoppie],0))="",INDEX(Risultati[Gol_SqrA],MATCH(CO$8&amp;RetiSD[[#This Row],[Squadra]],Risultati[SqrCoppie],0))=""),"-",(SUMIFS(Risultati[Gol_SqrB],Risultati[SqrCoppie],CO$8&amp;RetiSD[[#This Row],[Squadra]])-SUMIFS(Risultati[Gol_SqrA],Risultati[SqrCoppie],CO$8&amp;RetiSD[[#This Row],[Squadra]]))+(SUMIFS(Risultati[Gol_SqrA],Risultati[SqrCoppie],RetiSD[[#This Row],[Squadra]]&amp;CO$8)-SUMIFS(Risultati[Gol_SqrB],Risultati[SqrCoppie],RetiSD[[#This Row],[Squadra]]&amp;CO$8)))))))</f>
        <v/>
      </c>
      <c r="CP11" s="2" t="str">
        <f>IF(RetiSD[[#This Row],[Squadra]]="","",IF(CP$8="","",IF(RetiSD[[#This Row],[Squadra]]=CP$8,"",IF(ISERROR(VLOOKUP(RetiSD[[#This Row],[Squadra]]&amp;CP$8,Risultati[SqrCoppie],1,FALSE)),"-",IF(AND(INDEX(Risultati[Gol_SqrA],MATCH(RetiSD[[#This Row],[Squadra]]&amp;CP$8,Risultati[SqrCoppie],0))="",INDEX(Risultati[Gol_SqrA],MATCH(CP$8&amp;RetiSD[[#This Row],[Squadra]],Risultati[SqrCoppie],0))=""),"-",(SUMIFS(Risultati[Gol_SqrB],Risultati[SqrCoppie],CP$8&amp;RetiSD[[#This Row],[Squadra]])-SUMIFS(Risultati[Gol_SqrA],Risultati[SqrCoppie],CP$8&amp;RetiSD[[#This Row],[Squadra]]))+(SUMIFS(Risultati[Gol_SqrA],Risultati[SqrCoppie],RetiSD[[#This Row],[Squadra]]&amp;CP$8)-SUMIFS(Risultati[Gol_SqrB],Risultati[SqrCoppie],RetiSD[[#This Row],[Squadra]]&amp;CP$8)))))))</f>
        <v/>
      </c>
      <c r="CQ11" s="2" t="str">
        <f>IF(RetiSD[[#This Row],[Squadra]]="","",IF(CQ$8="","",IF(RetiSD[[#This Row],[Squadra]]=CQ$8,"",IF(ISERROR(VLOOKUP(RetiSD[[#This Row],[Squadra]]&amp;CQ$8,Risultati[SqrCoppie],1,FALSE)),"-",IF(AND(INDEX(Risultati[Gol_SqrA],MATCH(RetiSD[[#This Row],[Squadra]]&amp;CQ$8,Risultati[SqrCoppie],0))="",INDEX(Risultati[Gol_SqrA],MATCH(CQ$8&amp;RetiSD[[#This Row],[Squadra]],Risultati[SqrCoppie],0))=""),"-",(SUMIFS(Risultati[Gol_SqrB],Risultati[SqrCoppie],CQ$8&amp;RetiSD[[#This Row],[Squadra]])-SUMIFS(Risultati[Gol_SqrA],Risultati[SqrCoppie],CQ$8&amp;RetiSD[[#This Row],[Squadra]]))+(SUMIFS(Risultati[Gol_SqrA],Risultati[SqrCoppie],RetiSD[[#This Row],[Squadra]]&amp;CQ$8)-SUMIFS(Risultati[Gol_SqrB],Risultati[SqrCoppie],RetiSD[[#This Row],[Squadra]]&amp;CQ$8)))))))</f>
        <v/>
      </c>
      <c r="CR11" s="2" t="str">
        <f>IF(RetiSD[[#This Row],[Squadra]]="","",IF(CR$8="","",IF(RetiSD[[#This Row],[Squadra]]=CR$8,"",IF(ISERROR(VLOOKUP(RetiSD[[#This Row],[Squadra]]&amp;CR$8,Risultati[SqrCoppie],1,FALSE)),"-",IF(AND(INDEX(Risultati[Gol_SqrA],MATCH(RetiSD[[#This Row],[Squadra]]&amp;CR$8,Risultati[SqrCoppie],0))="",INDEX(Risultati[Gol_SqrA],MATCH(CR$8&amp;RetiSD[[#This Row],[Squadra]],Risultati[SqrCoppie],0))=""),"-",(SUMIFS(Risultati[Gol_SqrB],Risultati[SqrCoppie],CR$8&amp;RetiSD[[#This Row],[Squadra]])-SUMIFS(Risultati[Gol_SqrA],Risultati[SqrCoppie],CR$8&amp;RetiSD[[#This Row],[Squadra]]))+(SUMIFS(Risultati[Gol_SqrA],Risultati[SqrCoppie],RetiSD[[#This Row],[Squadra]]&amp;CR$8)-SUMIFS(Risultati[Gol_SqrB],Risultati[SqrCoppie],RetiSD[[#This Row],[Squadra]]&amp;CR$8)))))))</f>
        <v/>
      </c>
      <c r="CS11" s="2" t="str">
        <f>IF(RetiSD[[#This Row],[Squadra]]="","",IF(CS$8="","",IF(RetiSD[[#This Row],[Squadra]]=CS$8,"",IF(ISERROR(VLOOKUP(RetiSD[[#This Row],[Squadra]]&amp;CS$8,Risultati[SqrCoppie],1,FALSE)),"-",IF(AND(INDEX(Risultati[Gol_SqrA],MATCH(RetiSD[[#This Row],[Squadra]]&amp;CS$8,Risultati[SqrCoppie],0))="",INDEX(Risultati[Gol_SqrA],MATCH(CS$8&amp;RetiSD[[#This Row],[Squadra]],Risultati[SqrCoppie],0))=""),"-",(SUMIFS(Risultati[Gol_SqrB],Risultati[SqrCoppie],CS$8&amp;RetiSD[[#This Row],[Squadra]])-SUMIFS(Risultati[Gol_SqrA],Risultati[SqrCoppie],CS$8&amp;RetiSD[[#This Row],[Squadra]]))+(SUMIFS(Risultati[Gol_SqrA],Risultati[SqrCoppie],RetiSD[[#This Row],[Squadra]]&amp;CS$8)-SUMIFS(Risultati[Gol_SqrB],Risultati[SqrCoppie],RetiSD[[#This Row],[Squadra]]&amp;CS$8)))))))</f>
        <v/>
      </c>
      <c r="CT11" s="2" t="str">
        <f>IF(RetiSD[[#This Row],[Squadra]]="","",IF(CT$8="","",IF(RetiSD[[#This Row],[Squadra]]=CT$8,"",IF(ISERROR(VLOOKUP(RetiSD[[#This Row],[Squadra]]&amp;CT$8,Risultati[SqrCoppie],1,FALSE)),"-",IF(AND(INDEX(Risultati[Gol_SqrA],MATCH(RetiSD[[#This Row],[Squadra]]&amp;CT$8,Risultati[SqrCoppie],0))="",INDEX(Risultati[Gol_SqrA],MATCH(CT$8&amp;RetiSD[[#This Row],[Squadra]],Risultati[SqrCoppie],0))=""),"-",(SUMIFS(Risultati[Gol_SqrB],Risultati[SqrCoppie],CT$8&amp;RetiSD[[#This Row],[Squadra]])-SUMIFS(Risultati[Gol_SqrA],Risultati[SqrCoppie],CT$8&amp;RetiSD[[#This Row],[Squadra]]))+(SUMIFS(Risultati[Gol_SqrA],Risultati[SqrCoppie],RetiSD[[#This Row],[Squadra]]&amp;CT$8)-SUMIFS(Risultati[Gol_SqrB],Risultati[SqrCoppie],RetiSD[[#This Row],[Squadra]]&amp;CT$8)))))))</f>
        <v/>
      </c>
      <c r="CU11" s="2" t="str">
        <f>IF(RetiSD[[#This Row],[Squadra]]="","",IF(CU$8="","",IF(RetiSD[[#This Row],[Squadra]]=CU$8,"",IF(ISERROR(VLOOKUP(RetiSD[[#This Row],[Squadra]]&amp;CU$8,Risultati[SqrCoppie],1,FALSE)),"-",IF(AND(INDEX(Risultati[Gol_SqrA],MATCH(RetiSD[[#This Row],[Squadra]]&amp;CU$8,Risultati[SqrCoppie],0))="",INDEX(Risultati[Gol_SqrA],MATCH(CU$8&amp;RetiSD[[#This Row],[Squadra]],Risultati[SqrCoppie],0))=""),"-",(SUMIFS(Risultati[Gol_SqrB],Risultati[SqrCoppie],CU$8&amp;RetiSD[[#This Row],[Squadra]])-SUMIFS(Risultati[Gol_SqrA],Risultati[SqrCoppie],CU$8&amp;RetiSD[[#This Row],[Squadra]]))+(SUMIFS(Risultati[Gol_SqrA],Risultati[SqrCoppie],RetiSD[[#This Row],[Squadra]]&amp;CU$8)-SUMIFS(Risultati[Gol_SqrB],Risultati[SqrCoppie],RetiSD[[#This Row],[Squadra]]&amp;CU$8)))))))</f>
        <v/>
      </c>
      <c r="CV11" s="2" t="str">
        <f>IF(RetiSD[[#This Row],[Squadra]]="","",IF(CV$8="","",IF(RetiSD[[#This Row],[Squadra]]=CV$8,"",IF(ISERROR(VLOOKUP(RetiSD[[#This Row],[Squadra]]&amp;CV$8,Risultati[SqrCoppie],1,FALSE)),"-",IF(AND(INDEX(Risultati[Gol_SqrA],MATCH(RetiSD[[#This Row],[Squadra]]&amp;CV$8,Risultati[SqrCoppie],0))="",INDEX(Risultati[Gol_SqrA],MATCH(CV$8&amp;RetiSD[[#This Row],[Squadra]],Risultati[SqrCoppie],0))=""),"-",(SUMIFS(Risultati[Gol_SqrB],Risultati[SqrCoppie],CV$8&amp;RetiSD[[#This Row],[Squadra]])-SUMIFS(Risultati[Gol_SqrA],Risultati[SqrCoppie],CV$8&amp;RetiSD[[#This Row],[Squadra]]))+(SUMIFS(Risultati[Gol_SqrA],Risultati[SqrCoppie],RetiSD[[#This Row],[Squadra]]&amp;CV$8)-SUMIFS(Risultati[Gol_SqrB],Risultati[SqrCoppie],RetiSD[[#This Row],[Squadra]]&amp;CV$8)))))))</f>
        <v/>
      </c>
      <c r="CW11" s="2" t="str">
        <f>IF(RetiSD[[#This Row],[Squadra]]="","",IF(CW$8="","",IF(RetiSD[[#This Row],[Squadra]]=CW$8,"",IF(ISERROR(VLOOKUP(RetiSD[[#This Row],[Squadra]]&amp;CW$8,Risultati[SqrCoppie],1,FALSE)),"-",IF(AND(INDEX(Risultati[Gol_SqrA],MATCH(RetiSD[[#This Row],[Squadra]]&amp;CW$8,Risultati[SqrCoppie],0))="",INDEX(Risultati[Gol_SqrA],MATCH(CW$8&amp;RetiSD[[#This Row],[Squadra]],Risultati[SqrCoppie],0))=""),"-",(SUMIFS(Risultati[Gol_SqrB],Risultati[SqrCoppie],CW$8&amp;RetiSD[[#This Row],[Squadra]])-SUMIFS(Risultati[Gol_SqrA],Risultati[SqrCoppie],CW$8&amp;RetiSD[[#This Row],[Squadra]]))+(SUMIFS(Risultati[Gol_SqrA],Risultati[SqrCoppie],RetiSD[[#This Row],[Squadra]]&amp;CW$8)-SUMIFS(Risultati[Gol_SqrB],Risultati[SqrCoppie],RetiSD[[#This Row],[Squadra]]&amp;CW$8)))))))</f>
        <v/>
      </c>
      <c r="CX11" s="2" t="str">
        <f>IF(RetiSD[[#This Row],[Squadra]]="","",IF(CX$8="","",IF(RetiSD[[#This Row],[Squadra]]=CX$8,"",IF(ISERROR(VLOOKUP(RetiSD[[#This Row],[Squadra]]&amp;CX$8,Risultati[SqrCoppie],1,FALSE)),"-",IF(AND(INDEX(Risultati[Gol_SqrA],MATCH(RetiSD[[#This Row],[Squadra]]&amp;CX$8,Risultati[SqrCoppie],0))="",INDEX(Risultati[Gol_SqrA],MATCH(CX$8&amp;RetiSD[[#This Row],[Squadra]],Risultati[SqrCoppie],0))=""),"-",(SUMIFS(Risultati[Gol_SqrB],Risultati[SqrCoppie],CX$8&amp;RetiSD[[#This Row],[Squadra]])-SUMIFS(Risultati[Gol_SqrA],Risultati[SqrCoppie],CX$8&amp;RetiSD[[#This Row],[Squadra]]))+(SUMIFS(Risultati[Gol_SqrA],Risultati[SqrCoppie],RetiSD[[#This Row],[Squadra]]&amp;CX$8)-SUMIFS(Risultati[Gol_SqrB],Risultati[SqrCoppie],RetiSD[[#This Row],[Squadra]]&amp;CX$8)))))))</f>
        <v/>
      </c>
      <c r="CY11" s="2" t="str">
        <f>IF(RetiSD[[#This Row],[Squadra]]="","",IF(CY$8="","",IF(RetiSD[[#This Row],[Squadra]]=CY$8,"",IF(ISERROR(VLOOKUP(RetiSD[[#This Row],[Squadra]]&amp;CY$8,Risultati[SqrCoppie],1,FALSE)),"-",IF(AND(INDEX(Risultati[Gol_SqrA],MATCH(RetiSD[[#This Row],[Squadra]]&amp;CY$8,Risultati[SqrCoppie],0))="",INDEX(Risultati[Gol_SqrA],MATCH(CY$8&amp;RetiSD[[#This Row],[Squadra]],Risultati[SqrCoppie],0))=""),"-",(SUMIFS(Risultati[Gol_SqrB],Risultati[SqrCoppie],CY$8&amp;RetiSD[[#This Row],[Squadra]])-SUMIFS(Risultati[Gol_SqrA],Risultati[SqrCoppie],CY$8&amp;RetiSD[[#This Row],[Squadra]]))+(SUMIFS(Risultati[Gol_SqrA],Risultati[SqrCoppie],RetiSD[[#This Row],[Squadra]]&amp;CY$8)-SUMIFS(Risultati[Gol_SqrB],Risultati[SqrCoppie],RetiSD[[#This Row],[Squadra]]&amp;CY$8)))))))</f>
        <v/>
      </c>
      <c r="DA11" s="1" t="str" cm="1">
        <f t="array" ref="DA11">IF(INDEX(ListaSquadre[],ROW()-ROW(Classifica[#Headers]))="","",INDEX(ListaSquadre[],ROW()-ROW(Classifica[#Headers])))</f>
        <v/>
      </c>
      <c r="DB11" s="2">
        <f ca="1">SUMIF(Risultati[SqrA],Classifica[[#This Row],[Squadra]],Risultati[Punti_SqrA])+SUMIF(Risultati[SqrB],Classifica[[#This Row],[Squadra]],Risultati[Punti_SqrB])-INDEX(Penalizzazione[PuntiPen],MATCH(Classifica[[#This Row],[Squadra]],Penalizzazione[ListaSqr],0))</f>
        <v>0</v>
      </c>
      <c r="DC11" s="2">
        <f ca="1">COUNTIFS(Risultati[Punti_SqrA],"&gt;=0",Risultati[SqrA],Classifica[[#This Row],[Squadra]])+COUNTIFS(Risultati[Punti_SqrB],"&gt;=0",Risultati[SqrB],Classifica[[#This Row],[Squadra]])</f>
        <v>0</v>
      </c>
      <c r="DD11" s="2">
        <f ca="1">Classifica[[#This Row],[Punti]]-Classifica[[#This Row],[Giocate]]/100-ROW()/100000</f>
        <v>-1.1E-4</v>
      </c>
      <c r="DE11" s="2" t="str">
        <f t="array" aca="1" ref="DE11" ca="1">INDEX(Classifica[Squadra],MATCH(LARGE(Classifica[Parziale],ROW()-ROW(Classifica[#Headers])),Classifica[Parziale],0))</f>
        <v/>
      </c>
      <c r="DF11" s="2">
        <f ca="1">INDEX(Classifica[Punti],MATCH(Classifica[[#This Row],[ClParziale]],Classifica[Squadra],0))-INDEX(Classifica[Giocate],MATCH(Classifica[[#This Row],[ClParziale]],Classifica[Squadra],0))/100</f>
        <v>0</v>
      </c>
      <c r="DG11" s="2" t="str">
        <f ca="1">IF(COUNTIF(Classifica[PreParimerito],Classifica[[#This Row],[PreParimerito]])&gt;1,Classifica[[#This Row],[ClParziale]],"")</f>
        <v/>
      </c>
      <c r="DH11" s="2">
        <f ca="1">IF(Classifica[[#This Row],[Parimerito]]="",0,INDEX(Avulsa[ClassificaFinaleScontriDiretti],MATCH(Classifica[[#This Row],[Parimerito]],Avulsa[Squadre],0)))</f>
        <v>0</v>
      </c>
      <c r="DI11" s="2">
        <f ca="1">SUMIF(Risultati[SqrA],Classifica[[#This Row],[ClParziale]],Risultati[Gol_SqrA])+SUMIF(Risultati[SqrB],Classifica[[#This Row],[ClParziale]],Risultati[Gol_SqrB])</f>
        <v>0</v>
      </c>
      <c r="DJ11" s="2">
        <f ca="1">SUMIF(Risultati[SqrA],Classifica[[#This Row],[ClParziale]],Risultati[Gol_SqrB])+SUMIF(Risultati[SqrB],Classifica[[#This Row],[ClParziale]],Risultati[Gol_SqrA])</f>
        <v>0</v>
      </c>
      <c r="DK11" s="2">
        <f ca="1">Classifica[[#This Row],[GolFatti]]-Classifica[[#This Row],[GolSubiti]]</f>
        <v>0</v>
      </c>
      <c r="DL11" s="2">
        <f ca="1">(INDEX(Classifica[Punti],MATCH(Classifica[[#This Row],[ClParziale]],Classifica[Squadra],0))-INDEX(Classifica[Giocate],MATCH(Classifica[[#This Row],[ClParziale]],Classifica[Squadra],0))/100-Classifica[[#This Row],[Avulsa]]/10000+Classifica[[#This Row],[DifferenzaReti]]/1000000+Classifica[[#This Row],[GolFatti]]/100000000-COUNTIF(Classifica[ClParziale],"&lt;="&amp;Classifica[[#This Row],[ClParziale]])/10000000000)</f>
        <v>0</v>
      </c>
      <c r="DM11" s="2">
        <f ca="1">_xlfn.RANK.EQ(Classifica[[#This Row],[CalcoloClassificaFinale]],Classifica[CalcoloClassificaFinale],0)</f>
        <v>1</v>
      </c>
    </row>
    <row r="12" spans="2:117" x14ac:dyDescent="0.2">
      <c r="B12" s="1">
        <f t="shared" ca="1" si="0"/>
        <v>7</v>
      </c>
      <c r="C12" s="2" cm="1">
        <f t="array" ref="C12">Check[]/2</f>
        <v>2</v>
      </c>
      <c r="D12" s="1" t="str" cm="1">
        <f t="array" ref="D12">IF(ROW()-ROW(Helper[#Headers])&lt;Check[],"Giornata"&amp;ROW()-ROW(Helper[#Headers]),IF(ROW()-ROW(Helper[#Headers])&gt;(Check[]-1)*2,"","Giornata"&amp;12+ROW(D12)-Check[]))</f>
        <v>Giornata20</v>
      </c>
      <c r="F12" s="1" cm="1">
        <f t="array" ref="F12">IF(ROW()-ROW(Risultati[#Headers])&gt;Check[]*(Check[]-1),"",Check[]*(Check[]-1)-Check[]*(Check[]-1)+ROW()-ROW(Risultati[#Headers]))</f>
        <v>4</v>
      </c>
      <c r="G12" s="1" t="str">
        <f ca="1">IF(Risultati[[#This Row],[ID_Riga]]="","",VLOOKUP(F12,Helper[],3,TRUE))</f>
        <v>Giornata2</v>
      </c>
      <c r="H12" s="1">
        <f ca="1">IF(Risultati[[#This Row],[ID_Riga]]="","",Risultati[[#This Row],[ID_Riga]]-VLOOKUP(Risultati[[#This Row],[ID_Riga]],Helper[],1,TRUE)+1)</f>
        <v>2</v>
      </c>
      <c r="I12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2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2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2" s="1" t="str">
        <f ca="1">IF(Risultati[[#This Row],[Punti_SqrA]]="","",IF(Risultati[[#This Row],[Punti_SqrA]]=3,0,IF(Risultati[[#This Row],[Punti_SqrA]]=0,3,1)))</f>
        <v/>
      </c>
      <c r="M12" s="1" t="str">
        <f ca="1">IF(Risultati[[#This Row],[Punti_SqrA]]="","",SUM(INDEX(INDIRECT(Risultati[[#This Row],[Tabella]]),Risultati[[#This Row],[RigaTab]],3)))</f>
        <v/>
      </c>
      <c r="N12" s="1" t="str">
        <f ca="1">IF(Risultati[[#This Row],[Punti_SqrA]]="","",SUM(INDEX(INDIRECT(Risultati[[#This Row],[Tabella]]),Risultati[[#This Row],[RigaTab]],4)))</f>
        <v/>
      </c>
      <c r="O12" s="1" t="str">
        <f ca="1">Risultati[[#This Row],[SqrA]]&amp;Risultati[[#This Row],[SqrB]]</f>
        <v/>
      </c>
      <c r="Q12" s="1" t="str" cm="1">
        <f t="array" ref="Q12">IF(INDEX(ListaSquadre[],ROW()-ROW(Penalizzazione[#Headers]))="","",INDEX(ListaSquadre[],ROW()-ROW(Penalizzazione[#Headers])))</f>
        <v/>
      </c>
      <c r="R12" s="1">
        <v>0</v>
      </c>
      <c r="T12" s="2">
        <f ca="1">IFERROR(INDEX(Classifica[PreParimerito],MATCH(Avulsa[[#This Row],[Squadre]],Classifica[ClParziale],0)),"")</f>
        <v>0</v>
      </c>
      <c r="U12" s="3" t="str">
        <f t="array" aca="1" ref="U12" ca="1">IF(ROWS(U$8:U11)&gt;COUNTA(Classifica[Parimerito]),"",IFERROR(INDEX(Classifica[Parimerito],SMALL(IF(Classifica[Parimerito]&lt;&gt;"",ROW(Classifica[Parimerito])-ROW(Classifica[#Headers])),ROWS(U$8:U11))),""))</f>
        <v/>
      </c>
      <c r="V12" s="2" t="str">
        <f ca="1">IF(Avulsa[[#This Row],[Parimerito]]="","",IF(Avulsa[[#This Row],[Parimerito]]=OFFSET(Avulsa[[#This Row],[Parimerito]],1,0),VLOOKUP(Avulsa[[#This Row],[Squadre]],$BI$9:$CC$28,MATCH(OFFSET(Avulsa[[#This Row],[Squadre]],1,0),$BJ$8:$CC$8,0)+1,FALSE),""))</f>
        <v/>
      </c>
      <c r="W12" s="2" t="str">
        <f ca="1">IF(Avulsa[[#This Row],[Parimerito]]="","",IF(Avulsa[[#This Row],[Parimerito]]=OFFSET(Avulsa[[#This Row],[Parimerito]],-1,0),VLOOKUP(Avulsa[[#This Row],[Squadre]],$BI$9:$CC$28,MATCH(OFFSET(Avulsa[[#This Row],[Squadre]],-1,0),$BJ$8:$CC$8,0)+1,FALSE),""))</f>
        <v/>
      </c>
      <c r="X12" s="2" t="str">
        <f ca="1">IF(Avulsa[[#This Row],[Parimerito]]="","",IF(Avulsa[[#This Row],[Parimerito]]=OFFSET(Avulsa[[#This Row],[Parimerito]],2,0),VLOOKUP(Avulsa[[#This Row],[Squadre]],$BI$9:$CC$28,MATCH(OFFSET(Avulsa[[#This Row],[Squadre]],2,0),$BJ$8:$CC$8,0)+1,FALSE),""))</f>
        <v/>
      </c>
      <c r="Y12" s="2" t="str">
        <f ca="1">IF(Avulsa[[#This Row],[Parimerito]]="","",IF(Avulsa[[#This Row],[Parimerito]]=OFFSET(Avulsa[[#This Row],[Parimerito]],-2,0),VLOOKUP(Avulsa[[#This Row],[Squadre]],$BI$9:$CC$28,MATCH(OFFSET(Avulsa[[#This Row],[Squadre]],-2,0),$BJ$8:$CC$8,0)+1,FALSE),""))</f>
        <v/>
      </c>
      <c r="Z12" s="2" t="str">
        <f ca="1">IF(Avulsa[[#This Row],[Parimerito]]="","",IF(Avulsa[[#This Row],[Parimerito]]=OFFSET(Avulsa[[#This Row],[Parimerito]],3,0),VLOOKUP(Avulsa[[#This Row],[Squadre]],$BI$9:$CC$28,MATCH(OFFSET(Avulsa[[#This Row],[Squadre]],3,0),$BJ$8:$CC$8,0)+1,FALSE),""))</f>
        <v/>
      </c>
      <c r="AA12" s="2" t="str">
        <f ca="1">IF(Avulsa[[#This Row],[Parimerito]]="","",IF(Avulsa[[#This Row],[Parimerito]]=OFFSET(Avulsa[[#This Row],[Parimerito]],-3,0),VLOOKUP(Avulsa[[#This Row],[Squadre]],$BI$9:$CC$28,MATCH(OFFSET(Avulsa[[#This Row],[Squadre]],-3,0),$BJ$8:$CC$8,0)+1,FALSE),""))</f>
        <v/>
      </c>
      <c r="AB12" s="2" t="str">
        <f ca="1">IF(Avulsa[[#This Row],[Parimerito]]="","",IF(Avulsa[[#This Row],[Parimerito]]=OFFSET(Avulsa[[#This Row],[Parimerito]],4,0),VLOOKUP(Avulsa[[#This Row],[Squadre]],$BI$9:$CC$28,MATCH(OFFSET(Avulsa[[#This Row],[Squadre]],4,0),$BJ$8:$CC$8,0)+1,FALSE),""))</f>
        <v/>
      </c>
      <c r="AC12" s="2" t="str">
        <f ca="1">IF(Avulsa[[#This Row],[Parimerito]]="","",IF(Avulsa[[#This Row],[Parimerito]]=OFFSET(Avulsa[[#This Row],[Parimerito]],-4,0),VLOOKUP(Avulsa[[#This Row],[Squadre]],$BI$9:$CC$28,MATCH(OFFSET(Avulsa[[#This Row],[Squadre]],-4,0),$BJ$8:$CC$8,0)+1,FALSE),""))</f>
        <v/>
      </c>
      <c r="AD12" s="2" t="str">
        <f ca="1">IF(Avulsa[[#This Row],[Parimerito]]="","",IF(Avulsa[[#This Row],[Parimerito]]=OFFSET(Avulsa[[#This Row],[Parimerito]],5,0),VLOOKUP(Avulsa[[#This Row],[Squadre]],$BI$9:$CC$28,MATCH(OFFSET(Avulsa[[#This Row],[Squadre]],5,0),$BJ$8:$CC$8,0)+1,FALSE),""))</f>
        <v/>
      </c>
      <c r="AE12" s="2" t="e">
        <f ca="1">IF(Avulsa[[#This Row],[Parimerito]]="","",IF(Avulsa[[#This Row],[Parimerito]]=OFFSET(Avulsa[[#This Row],[Parimerito]],-5,0),VLOOKUP(Avulsa[[#This Row],[Squadre]],$BI$9:$CC$28,MATCH(OFFSET(Avulsa[[#This Row],[Squadre]],-5,0),$BJ$8:$CC$8,0)+1,FALSE),""))</f>
        <v>#N/A</v>
      </c>
      <c r="AF12" s="2" t="str">
        <f ca="1">IF(Avulsa[[#This Row],[Parimerito]]="","",IF(Avulsa[[#This Row],[Parimerito]]=OFFSET(Avulsa[[#This Row],[Parimerito]],6,0),VLOOKUP(Avulsa[[#This Row],[Squadre]],$BI$9:$CC$28,MATCH(OFFSET(Avulsa[[#This Row],[Squadre]],6,0),$BJ$8:$CC$8,0)+1,FALSE),""))</f>
        <v/>
      </c>
      <c r="AG12" s="2" t="e">
        <f ca="1">IF(Avulsa[[#This Row],[Parimerito]]="","",IF(Avulsa[[#This Row],[Parimerito]]=OFFSET(Avulsa[[#This Row],[Parimerito]],-6,0),VLOOKUP(Avulsa[[#This Row],[Squadre]],$BI$9:$CC$28,MATCH(OFFSET(Avulsa[[#This Row],[Squadre]],-6,0),$BJ$8:$CC$8,0)+1,FALSE),""))</f>
        <v>#N/A</v>
      </c>
      <c r="AH12" s="2" t="str">
        <f ca="1">IF(Avulsa[[#This Row],[Parimerito]]="","",IF(Avulsa[[#This Row],[Parimerito]]=OFFSET(Avulsa[[#This Row],[Parimerito]],7,0),VLOOKUP(Avulsa[[#This Row],[Squadre]],$BI$9:$CC$28,MATCH(OFFSET(Avulsa[[#This Row],[Squadre]],7,0),$BJ$8:$CC$8,0)+1,FALSE),""))</f>
        <v/>
      </c>
      <c r="AI12" s="2" t="str">
        <f ca="1">IF(Avulsa[[#This Row],[Parimerito]]="","",IF(Avulsa[[#This Row],[Parimerito]]=OFFSET(Avulsa[[#This Row],[Parimerito]],-7,0),VLOOKUP(Avulsa[[#This Row],[Squadre]],$BI$9:$CC$28,MATCH(OFFSET(Avulsa[[#This Row],[Squadre]],-7,0),$BJ$8:$CC$8,0)+1,FALSE),""))</f>
        <v/>
      </c>
      <c r="AJ12" s="2" t="str">
        <f ca="1">IF(Avulsa[[#This Row],[Parimerito]]="","",IF(Avulsa[[#This Row],[Parimerito]]=OFFSET(Avulsa[[#This Row],[Parimerito]],8,0),VLOOKUP(Avulsa[[#This Row],[Squadre]],$BI$9:$CC$28,MATCH(OFFSET(Avulsa[[#This Row],[Squadre]],8,0),$BJ$8:$CC$8,0)+1,FALSE),""))</f>
        <v/>
      </c>
      <c r="AK12" s="2" t="e">
        <f ca="1">IF(Avulsa[[#This Row],[Parimerito]]="","",IF(Avulsa[[#This Row],[Parimerito]]=OFFSET(Avulsa[[#This Row],[Parimerito]],-8,0),VLOOKUP(Avulsa[[#This Row],[Squadre]],$BI$9:$CC$28,MATCH(OFFSET(Avulsa[[#This Row],[Squadre]],-8,0),$BJ$8:$CC$8,0)+1,FALSE),""))</f>
        <v>#N/A</v>
      </c>
      <c r="AL12" s="2" t="e">
        <f ca="1">IF(Avulsa[[#This Row],[Parimerito]]="","",SUM(Avulsa[[#This Row],[1a]:[8b]]))</f>
        <v>#N/A</v>
      </c>
      <c r="AM12" s="2" t="e" cm="1">
        <f t="array" aca="1" ref="AM12" ca="1">IF(Avulsa[[#This Row],[Parimerito]]="","",SUMPRODUCT(--(Avulsa[[#This Row],[Parimerito]]=Avulsa[Parimerito]),--(Avulsa[[#This Row],[Punti]]&lt;Avulsa[Punti]))+1)</f>
        <v>#N/A</v>
      </c>
      <c r="AN12" s="2" t="str">
        <f ca="1">IF(Avulsa[[#This Row],[Parimerito]]="","",IF(Avulsa[[#This Row],[Parimerito]]=OFFSET(Avulsa[[#This Row],[Parimerito]],1,0),VLOOKUP(Avulsa[[#This Row],[Squadre]],$CE$9:$CY$28,MATCH(OFFSET(Avulsa[[#This Row],[Squadre]],1,0),$CF$8:$CY$8,0)+1,FALSE),""))</f>
        <v/>
      </c>
      <c r="AO12" s="2" t="str">
        <f ca="1">IF(Avulsa[[#This Row],[Parimerito]]="","",IF(Avulsa[[#This Row],[Parimerito]]=OFFSET(Avulsa[[#This Row],[Parimerito]],-1,0),VLOOKUP(Avulsa[[#This Row],[Squadre]],$CE$9:$CY$28,MATCH(OFFSET(Avulsa[[#This Row],[Squadre]],-1,0),$CF$8:$CY$8,0)+1,FALSE),""))</f>
        <v/>
      </c>
      <c r="AP12" s="2" t="str">
        <f ca="1">IF(Avulsa[[#This Row],[Parimerito]]="","",IF(Avulsa[[#This Row],[Parimerito]]=OFFSET(Avulsa[[#This Row],[Parimerito]],2,0),VLOOKUP(Avulsa[[#This Row],[Squadre]],$CE$9:$CY$28,MATCH(OFFSET(Avulsa[[#This Row],[Squadre]],2,0),$CF$8:$CY$8,0)+1,FALSE),""))</f>
        <v/>
      </c>
      <c r="AQ12" s="2" t="str">
        <f ca="1">IF(Avulsa[[#This Row],[Parimerito]]="","",IF(Avulsa[[#This Row],[Parimerito]]=OFFSET(Avulsa[[#This Row],[Parimerito]],-2,0),VLOOKUP(Avulsa[[#This Row],[Squadre]],$CE$9:$CY$28,MATCH(OFFSET(Avulsa[[#This Row],[Squadre]],-2,0),$CF$8:$CY$8,0)+1,FALSE),""))</f>
        <v/>
      </c>
      <c r="AR12" s="2" t="str">
        <f ca="1">IF(Avulsa[[#This Row],[Parimerito]]="","",IF(Avulsa[[#This Row],[Parimerito]]=OFFSET(Avulsa[[#This Row],[Parimerito]],3,0),VLOOKUP(Avulsa[[#This Row],[Squadre]],$CE$9:$CY$28,MATCH(OFFSET(Avulsa[[#This Row],[Squadre]],3,0),$CF$8:$CY$8,0)+1,FALSE),""))</f>
        <v/>
      </c>
      <c r="AS12" s="2" t="str">
        <f ca="1">IF(Avulsa[[#This Row],[Parimerito]]="","",IF(Avulsa[[#This Row],[Parimerito]]=OFFSET(Avulsa[[#This Row],[Parimerito]],-3,0),VLOOKUP(Avulsa[[#This Row],[Squadre]],$CE$9:$CY$28,MATCH(OFFSET(Avulsa[[#This Row],[Squadre]],-3,0),$CF$8:$CY$8,0)+1,FALSE),""))</f>
        <v/>
      </c>
      <c r="AT12" s="2" t="str">
        <f ca="1">IF(Avulsa[[#This Row],[Parimerito]]="","",IF(Avulsa[[#This Row],[Parimerito]]=OFFSET(Avulsa[[#This Row],[Parimerito]],4,0),VLOOKUP(Avulsa[[#This Row],[Squadre]],$CE$9:$CY$28,MATCH(OFFSET(Avulsa[[#This Row],[Squadre]],4,0),$CF$8:$CY$8,0)+1,FALSE),""))</f>
        <v/>
      </c>
      <c r="AU12" s="2" t="str">
        <f ca="1">IF(Avulsa[[#This Row],[Parimerito]]="","",IF(Avulsa[[#This Row],[Parimerito]]=OFFSET(Avulsa[[#This Row],[Parimerito]],-4,0),VLOOKUP(Avulsa[[#This Row],[Squadre]],$CE$9:$CY$28,MATCH(OFFSET(Avulsa[[#This Row],[Squadre]],-4,0),$CF$8:$CY$8,0)+1,FALSE),""))</f>
        <v/>
      </c>
      <c r="AV12" s="2" t="str">
        <f ca="1">IF(Avulsa[[#This Row],[Parimerito]]="","",IF(Avulsa[[#This Row],[Parimerito]]=OFFSET(Avulsa[[#This Row],[Parimerito]],5,0),VLOOKUP(Avulsa[[#This Row],[Squadre]],$CE$9:$CY$28,MATCH(OFFSET(Avulsa[[#This Row],[Squadre]],5,0),$CF$8:$CY$8,0)+1,FALSE),""))</f>
        <v/>
      </c>
      <c r="AW12" s="2" t="e">
        <f ca="1">IF(Avulsa[[#This Row],[Parimerito]]="","",IF(Avulsa[[#This Row],[Parimerito]]=OFFSET(Avulsa[[#This Row],[Parimerito]],-5,0),VLOOKUP(Avulsa[[#This Row],[Squadre]],$CE$9:$CY$28,MATCH(OFFSET(Avulsa[[#This Row],[Squadre]],-5,0),$CF$8:$CY$8,0)+1,FALSE),""))</f>
        <v>#N/A</v>
      </c>
      <c r="AX12" s="2" t="str">
        <f ca="1">IF(Avulsa[[#This Row],[Parimerito]]="","",IF(Avulsa[[#This Row],[Parimerito]]=OFFSET(Avulsa[[#This Row],[Parimerito]],6,0),VLOOKUP(Avulsa[[#This Row],[Squadre]],$CE$9:$CY$28,MATCH(OFFSET(Avulsa[[#This Row],[Squadre]],6,0),$CF$8:$CY$8,0)+1,FALSE),""))</f>
        <v/>
      </c>
      <c r="AY12" s="2" t="e">
        <f ca="1">IF(Avulsa[[#This Row],[Parimerito]]="","",IF(Avulsa[[#This Row],[Parimerito]]=OFFSET(Avulsa[[#This Row],[Parimerito]],-6,0),VLOOKUP(Avulsa[[#This Row],[Squadre]],$CE$9:$CY$28,MATCH(OFFSET(Avulsa[[#This Row],[Squadre]],-6,0),$CF$8:$CY$8,0)+1,FALSE),""))</f>
        <v>#N/A</v>
      </c>
      <c r="AZ12" s="2" t="str">
        <f ca="1">IF(Avulsa[[#This Row],[Parimerito]]="","",IF(Avulsa[[#This Row],[Parimerito]]=OFFSET(Avulsa[[#This Row],[Parimerito]],7,0),VLOOKUP(Avulsa[[#This Row],[Squadre]],$CE$9:$CY$28,MATCH(OFFSET(Avulsa[[#This Row],[Squadre]],7,0),$CF$8:$CY$8,0)+1,FALSE),""))</f>
        <v/>
      </c>
      <c r="BA12" s="2" t="str">
        <f ca="1">IF(Avulsa[[#This Row],[Parimerito]]="","",IF(Avulsa[[#This Row],[Parimerito]]=OFFSET(Avulsa[[#This Row],[Parimerito]],-7,0),VLOOKUP(Avulsa[[#This Row],[Squadre]],$CE$9:$CY$28,MATCH(OFFSET(Avulsa[[#This Row],[Squadre]],-7,0),$CF$8:$CY$8,0)+1,FALSE),""))</f>
        <v/>
      </c>
      <c r="BB12" s="2" t="str">
        <f ca="1">IF(Avulsa[[#This Row],[Parimerito]]="","",IF(Avulsa[[#This Row],[Parimerito]]=OFFSET(Avulsa[[#This Row],[Parimerito]],8,0),VLOOKUP(Avulsa[[#This Row],[Squadre]],$CE$9:$CY$28,MATCH(OFFSET(Avulsa[[#This Row],[Squadre]],8,0),$CF$8:$CY$8,0)+1,FALSE),""))</f>
        <v/>
      </c>
      <c r="BC12" s="2" t="e">
        <f ca="1">IF(Avulsa[[#This Row],[Parimerito]]="","",IF(Avulsa[[#This Row],[Parimerito]]=OFFSET(Avulsa[[#This Row],[Parimerito]],-8,0),VLOOKUP(Avulsa[[#This Row],[Squadre]],$CE$9:$CY$28,MATCH(OFFSET(Avulsa[[#This Row],[Squadre]],-8,0),$CF$8:$CY$8,0)+1,FALSE),""))</f>
        <v>#N/A</v>
      </c>
      <c r="BD12" s="2" t="e">
        <f ca="1">IF(Avulsa[[#This Row],[Parimerito]]="","",SUM(Avulsa[[#This Row],[a1]:[h2]]))</f>
        <v>#N/A</v>
      </c>
      <c r="BE12" s="2" t="e" cm="1">
        <f t="array" aca="1" ref="BE12" ca="1">IF(Avulsa[[#This Row],[Parimerito]]="","",SUMPRODUCT(--(Avulsa[[#This Row],[Parimerito]]=Avulsa[Parimerito]),--(Avulsa[[#This Row],[Gol]]&lt;Avulsa[Gol]))+1)</f>
        <v>#N/A</v>
      </c>
      <c r="BF12" s="2" t="str">
        <f ca="1">IFERROR(Avulsa[[#This Row],[ClassificaPuntiScontriDiretti]]+Avulsa[[#This Row],[ClassificaGolScontriDiretti]]/100,"")</f>
        <v/>
      </c>
      <c r="BG12" s="2" t="str">
        <f ca="1">IFERROR(_xlfn.RANK.EQ(Avulsa[[#This Row],[calc]],Avulsa[calc],1),"")</f>
        <v/>
      </c>
      <c r="BI12" s="16" t="str" cm="1">
        <f t="array" ref="BI12">IF(INDEX(ListaSquadre[],ROW()-1-ROW(PuntiSD[#Headers]))="","",INDEX(ListaSquadre[],ROW()-1-ROW(PuntiSD[#Headers])))</f>
        <v/>
      </c>
      <c r="BJ12" s="18" t="str">
        <f>IF(PuntiSD[[#This Row],[Squadra]]="","",IF(BJ$8="","",IF(PuntiSD[[#This Row],[Squadra]]=BJ$8,"",IF(ISERROR(VLOOKUP(PuntiSD[[#This Row],[Squadra]]&amp;BJ$8,Risultati[SqrCoppie],1,FALSE)),"-",IF(AND(INDEX(Risultati[Punti_SqrA],MATCH(PuntiSD[[#This Row],[Squadra]]&amp;BJ$8,Risultati[SqrCoppie],0))="",INDEX(Risultati[Punti_SqrA],MATCH(BJ$8&amp;PuntiSD[[#This Row],[Squadra]],Risultati[SqrCoppie],0))=""),"-",SUMIFS(Risultati[Punti_SqrA],Risultati[SqrA],PuntiSD[[#This Row],[Squadra]],Risultati[SqrB],BJ$8)+SUMIFS(Risultati[Punti_SqrB],Risultati[SqrB],PuntiSD[[#This Row],[Squadra]],Risultati[SqrA],BJ$8))))))</f>
        <v/>
      </c>
      <c r="BK12" s="18" t="str">
        <f>IF(PuntiSD[[#This Row],[Squadra]]="","",IF(BK$8="","",IF(PuntiSD[[#This Row],[Squadra]]=BK$8,"",IF(ISERROR(VLOOKUP(PuntiSD[[#This Row],[Squadra]]&amp;BK$8,Risultati[SqrCoppie],1,FALSE)),"-",IF(AND(INDEX(Risultati[Punti_SqrA],MATCH(PuntiSD[[#This Row],[Squadra]]&amp;BK$8,Risultati[SqrCoppie],0))="",INDEX(Risultati[Punti_SqrA],MATCH(BK$8&amp;PuntiSD[[#This Row],[Squadra]],Risultati[SqrCoppie],0))=""),"-",SUMIFS(Risultati[Punti_SqrA],Risultati[SqrA],PuntiSD[[#This Row],[Squadra]],Risultati[SqrB],BK$8)+SUMIFS(Risultati[Punti_SqrB],Risultati[SqrB],PuntiSD[[#This Row],[Squadra]],Risultati[SqrA],BK$8))))))</f>
        <v/>
      </c>
      <c r="BL12" s="2" t="str">
        <f>IF(PuntiSD[[#This Row],[Squadra]]="","",IF(BL$8="","",IF(PuntiSD[[#This Row],[Squadra]]=BL$8,"",IF(ISERROR(VLOOKUP(PuntiSD[[#This Row],[Squadra]]&amp;BL$8,Risultati[SqrCoppie],1,FALSE)),"-",IF(AND(INDEX(Risultati[Punti_SqrA],MATCH(PuntiSD[[#This Row],[Squadra]]&amp;BL$8,Risultati[SqrCoppie],0))="",INDEX(Risultati[Punti_SqrA],MATCH(BL$8&amp;PuntiSD[[#This Row],[Squadra]],Risultati[SqrCoppie],0))=""),"-",SUMIFS(Risultati[Punti_SqrA],Risultati[SqrA],PuntiSD[[#This Row],[Squadra]],Risultati[SqrB],BL$8)+SUMIFS(Risultati[Punti_SqrB],Risultati[SqrB],PuntiSD[[#This Row],[Squadra]],Risultati[SqrA],BL$8))))))</f>
        <v/>
      </c>
      <c r="BM12" s="2" t="str">
        <f>IF(PuntiSD[[#This Row],[Squadra]]="","",IF(BM$8="","",IF(PuntiSD[[#This Row],[Squadra]]=BM$8,"",IF(ISERROR(VLOOKUP(PuntiSD[[#This Row],[Squadra]]&amp;BM$8,Risultati[SqrCoppie],1,FALSE)),"-",IF(AND(INDEX(Risultati[Punti_SqrA],MATCH(PuntiSD[[#This Row],[Squadra]]&amp;BM$8,Risultati[SqrCoppie],0))="",INDEX(Risultati[Punti_SqrA],MATCH(BM$8&amp;PuntiSD[[#This Row],[Squadra]],Risultati[SqrCoppie],0))=""),"-",SUMIFS(Risultati[Punti_SqrA],Risultati[SqrA],PuntiSD[[#This Row],[Squadra]],Risultati[SqrB],BM$8)+SUMIFS(Risultati[Punti_SqrB],Risultati[SqrB],PuntiSD[[#This Row],[Squadra]],Risultati[SqrA],BM$8))))))</f>
        <v/>
      </c>
      <c r="BN12" s="2" t="str">
        <f>IF(PuntiSD[[#This Row],[Squadra]]="","",IF(BN$8="","",IF(PuntiSD[[#This Row],[Squadra]]=BN$8,"",IF(ISERROR(VLOOKUP(PuntiSD[[#This Row],[Squadra]]&amp;BN$8,Risultati[SqrCoppie],1,FALSE)),"-",IF(AND(INDEX(Risultati[Punti_SqrA],MATCH(PuntiSD[[#This Row],[Squadra]]&amp;BN$8,Risultati[SqrCoppie],0))="",INDEX(Risultati[Punti_SqrA],MATCH(BN$8&amp;PuntiSD[[#This Row],[Squadra]],Risultati[SqrCoppie],0))=""),"-",SUMIFS(Risultati[Punti_SqrA],Risultati[SqrA],PuntiSD[[#This Row],[Squadra]],Risultati[SqrB],BN$8)+SUMIFS(Risultati[Punti_SqrB],Risultati[SqrB],PuntiSD[[#This Row],[Squadra]],Risultati[SqrA],BN$8))))))</f>
        <v/>
      </c>
      <c r="BO12" s="2" t="str">
        <f>IF(PuntiSD[[#This Row],[Squadra]]="","",IF(BO$8="","",IF(PuntiSD[[#This Row],[Squadra]]=BO$8,"",IF(ISERROR(VLOOKUP(PuntiSD[[#This Row],[Squadra]]&amp;BO$8,Risultati[SqrCoppie],1,FALSE)),"-",IF(AND(INDEX(Risultati[Punti_SqrA],MATCH(PuntiSD[[#This Row],[Squadra]]&amp;BO$8,Risultati[SqrCoppie],0))="",INDEX(Risultati[Punti_SqrA],MATCH(BO$8&amp;PuntiSD[[#This Row],[Squadra]],Risultati[SqrCoppie],0))=""),"-",SUMIFS(Risultati[Punti_SqrA],Risultati[SqrA],PuntiSD[[#This Row],[Squadra]],Risultati[SqrB],BO$8)+SUMIFS(Risultati[Punti_SqrB],Risultati[SqrB],PuntiSD[[#This Row],[Squadra]],Risultati[SqrA],BO$8))))))</f>
        <v/>
      </c>
      <c r="BP12" s="2" t="str">
        <f>IF(PuntiSD[[#This Row],[Squadra]]="","",IF(BP$8="","",IF(PuntiSD[[#This Row],[Squadra]]=BP$8,"",IF(ISERROR(VLOOKUP(PuntiSD[[#This Row],[Squadra]]&amp;BP$8,Risultati[SqrCoppie],1,FALSE)),"-",IF(AND(INDEX(Risultati[Punti_SqrA],MATCH(PuntiSD[[#This Row],[Squadra]]&amp;BP$8,Risultati[SqrCoppie],0))="",INDEX(Risultati[Punti_SqrA],MATCH(BP$8&amp;PuntiSD[[#This Row],[Squadra]],Risultati[SqrCoppie],0))=""),"-",SUMIFS(Risultati[Punti_SqrA],Risultati[SqrA],PuntiSD[[#This Row],[Squadra]],Risultati[SqrB],BP$8)+SUMIFS(Risultati[Punti_SqrB],Risultati[SqrB],PuntiSD[[#This Row],[Squadra]],Risultati[SqrA],BP$8))))))</f>
        <v/>
      </c>
      <c r="BQ12" s="2" t="str">
        <f>IF(PuntiSD[[#This Row],[Squadra]]="","",IF(BQ$8="","",IF(PuntiSD[[#This Row],[Squadra]]=BQ$8,"",IF(ISERROR(VLOOKUP(PuntiSD[[#This Row],[Squadra]]&amp;BQ$8,Risultati[SqrCoppie],1,FALSE)),"-",IF(AND(INDEX(Risultati[Punti_SqrA],MATCH(PuntiSD[[#This Row],[Squadra]]&amp;BQ$8,Risultati[SqrCoppie],0))="",INDEX(Risultati[Punti_SqrA],MATCH(BQ$8&amp;PuntiSD[[#This Row],[Squadra]],Risultati[SqrCoppie],0))="",),"-",SUMIFS(Risultati[Punti_SqrA],Risultati[SqrA],PuntiSD[[#This Row],[Squadra]],Risultati[SqrB],BQ$8)+SUMIFS(Risultati[Punti_SqrB],Risultati[SqrB],PuntiSD[[#This Row],[Squadra]],Risultati[SqrA],BQ$8))))))</f>
        <v/>
      </c>
      <c r="BR12" s="2" t="str">
        <f>IF(PuntiSD[[#This Row],[Squadra]]="","",IF(BR$8="","",IF(PuntiSD[[#This Row],[Squadra]]=BR$8,"",IF(ISERROR(VLOOKUP(PuntiSD[[#This Row],[Squadra]]&amp;BR$8,Risultati[SqrCoppie],1,FALSE)),"-",IF(AND(INDEX(Risultati[Punti_SqrA],MATCH(PuntiSD[[#This Row],[Squadra]]&amp;BR$8,Risultati[SqrCoppie],0))="",INDEX(Risultati[Punti_SqrA],MATCH(BR$8&amp;PuntiSD[[#This Row],[Squadra]],Risultati[SqrCoppie],0))=""),"-",SUMIFS(Risultati[Punti_SqrA],Risultati[SqrA],PuntiSD[[#This Row],[Squadra]],Risultati[SqrB],BR$8)+SUMIFS(Risultati[Punti_SqrB],Risultati[SqrB],PuntiSD[[#This Row],[Squadra]],Risultati[SqrA],BR$8))))))</f>
        <v/>
      </c>
      <c r="BS12" s="2" t="str">
        <f>IF(PuntiSD[[#This Row],[Squadra]]="","",IF(BS$8="","",IF(PuntiSD[[#This Row],[Squadra]]=BS$8,"",IF(ISERROR(VLOOKUP(PuntiSD[[#This Row],[Squadra]]&amp;BS$8,Risultati[SqrCoppie],1,FALSE)),"-",IF(AND(INDEX(Risultati[Punti_SqrA],MATCH(PuntiSD[[#This Row],[Squadra]]&amp;BS$8,Risultati[SqrCoppie],0))="",INDEX(Risultati[Punti_SqrA],MATCH(BS$8&amp;PuntiSD[[#This Row],[Squadra]],Risultati[SqrCoppie],0))=""),"-",SUMIFS(Risultati[Punti_SqrA],Risultati[SqrA],PuntiSD[[#This Row],[Squadra]],Risultati[SqrB],BS$8)+SUMIFS(Risultati[Punti_SqrB],Risultati[SqrB],PuntiSD[[#This Row],[Squadra]],Risultati[SqrA],BS$8))))))</f>
        <v/>
      </c>
      <c r="BT12" s="2" t="str">
        <f>IF(PuntiSD[[#This Row],[Squadra]]="","",IF(BT$8="","",IF(PuntiSD[[#This Row],[Squadra]]=BT$8,"",IF(ISERROR(VLOOKUP(PuntiSD[[#This Row],[Squadra]]&amp;BT$8,Risultati[SqrCoppie],1,FALSE)),"-",IF(AND(INDEX(Risultati[Punti_SqrA],MATCH(PuntiSD[[#This Row],[Squadra]]&amp;BT$8,Risultati[SqrCoppie],0))="",INDEX(Risultati[Punti_SqrA],MATCH(BT$8&amp;PuntiSD[[#This Row],[Squadra]],Risultati[SqrCoppie],0))=""),"-",SUMIFS(Risultati[Punti_SqrA],Risultati[SqrA],PuntiSD[[#This Row],[Squadra]],Risultati[SqrB],BT$8)+SUMIFS(Risultati[Punti_SqrB],Risultati[SqrB],PuntiSD[[#This Row],[Squadra]],Risultati[SqrA],BT$8))))))</f>
        <v/>
      </c>
      <c r="BU12" s="2" t="str">
        <f>IF(PuntiSD[[#This Row],[Squadra]]="","",IF(BU$8="","",IF(PuntiSD[[#This Row],[Squadra]]=BU$8,"",IF(ISERROR(VLOOKUP(PuntiSD[[#This Row],[Squadra]]&amp;BU$8,Risultati[SqrCoppie],1,FALSE)),"-",IF(AND(INDEX(Risultati[Punti_SqrA],MATCH(PuntiSD[[#This Row],[Squadra]]&amp;BU$8,Risultati[SqrCoppie],0))="",INDEX(Risultati[Punti_SqrA],MATCH(BU$8&amp;PuntiSD[[#This Row],[Squadra]],Risultati[SqrCoppie],0))=""),"-",SUMIFS(Risultati[Punti_SqrA],Risultati[SqrA],PuntiSD[[#This Row],[Squadra]],Risultati[SqrB],BU$8)+SUMIFS(Risultati[Punti_SqrB],Risultati[SqrB],PuntiSD[[#This Row],[Squadra]],Risultati[SqrA],BU$8))))))</f>
        <v/>
      </c>
      <c r="BV12" s="2" t="str">
        <f>IF(PuntiSD[[#This Row],[Squadra]]="","",IF(BV$8="","",IF(PuntiSD[[#This Row],[Squadra]]=BV$8,"",IF(ISERROR(VLOOKUP(PuntiSD[[#This Row],[Squadra]]&amp;BV$8,Risultati[SqrCoppie],1,FALSE)),"-",IF(AND(INDEX(Risultati[Punti_SqrA],MATCH(PuntiSD[[#This Row],[Squadra]]&amp;BV$8,Risultati[SqrCoppie],0))="",INDEX(Risultati[Punti_SqrA],MATCH(BV$8&amp;PuntiSD[[#This Row],[Squadra]],Risultati[SqrCoppie],0))=""),"-",SUMIFS(Risultati[Punti_SqrA],Risultati[SqrA],PuntiSD[[#This Row],[Squadra]],Risultati[SqrB],BV$8)+SUMIFS(Risultati[Punti_SqrB],Risultati[SqrB],PuntiSD[[#This Row],[Squadra]],Risultati[SqrA],BV$8))))))</f>
        <v/>
      </c>
      <c r="BW12" s="2" t="str">
        <f>IF(PuntiSD[[#This Row],[Squadra]]="","",IF(BW$8="","",IF(PuntiSD[[#This Row],[Squadra]]=BW$8,"",IF(ISERROR(VLOOKUP(PuntiSD[[#This Row],[Squadra]]&amp;BW$8,Risultati[SqrCoppie],1,FALSE)),"-",IF(AND(INDEX(Risultati[Punti_SqrA],MATCH(PuntiSD[[#This Row],[Squadra]]&amp;BW$8,Risultati[SqrCoppie],0))="",INDEX(Risultati[Punti_SqrA],MATCH(BW$8&amp;PuntiSD[[#This Row],[Squadra]],Risultati[SqrCoppie],0))=""),"-",SUMIFS(Risultati[Punti_SqrA],Risultati[SqrA],PuntiSD[[#This Row],[Squadra]],Risultati[SqrB],BW$8)+SUMIFS(Risultati[Punti_SqrB],Risultati[SqrB],PuntiSD[[#This Row],[Squadra]],Risultati[SqrA],BW$8))))))</f>
        <v/>
      </c>
      <c r="BX12" s="2" t="str">
        <f>IF(PuntiSD[[#This Row],[Squadra]]="","",IF(BX$8="","",IF(PuntiSD[[#This Row],[Squadra]]=BX$8,"",IF(ISERROR(VLOOKUP(PuntiSD[[#This Row],[Squadra]]&amp;BX$8,Risultati[SqrCoppie],1,FALSE)),"-",IF(AND(INDEX(Risultati[Punti_SqrA],MATCH(PuntiSD[[#This Row],[Squadra]]&amp;BX$8,Risultati[SqrCoppie],0))="",INDEX(Risultati[Punti_SqrA],MATCH(BX$8&amp;PuntiSD[[#This Row],[Squadra]],Risultati[SqrCoppie],0))=""),"-",SUMIFS(Risultati[Punti_SqrA],Risultati[SqrA],PuntiSD[[#This Row],[Squadra]],Risultati[SqrB],BX$8)+SUMIFS(Risultati[Punti_SqrB],Risultati[SqrB],PuntiSD[[#This Row],[Squadra]],Risultati[SqrA],BX$8))))))</f>
        <v/>
      </c>
      <c r="BY12" s="2" t="str">
        <f>IF(PuntiSD[[#This Row],[Squadra]]="","",IF(BY$8="","",IF(PuntiSD[[#This Row],[Squadra]]=BY$8,"",IF(ISERROR(VLOOKUP(PuntiSD[[#This Row],[Squadra]]&amp;BY$8,Risultati[SqrCoppie],1,FALSE)),"-",IF(AND(INDEX(Risultati[Punti_SqrA],MATCH(PuntiSD[[#This Row],[Squadra]]&amp;BY$8,Risultati[SqrCoppie],0))="",INDEX(Risultati[Punti_SqrA],MATCH(BY$8&amp;PuntiSD[[#This Row],[Squadra]],Risultati[SqrCoppie],0))=""),"-",SUMIFS(Risultati[Punti_SqrA],Risultati[SqrA],PuntiSD[[#This Row],[Squadra]],Risultati[SqrB],BY$8)+SUMIFS(Risultati[Punti_SqrB],Risultati[SqrB],PuntiSD[[#This Row],[Squadra]],Risultati[SqrA],BY$8))))))</f>
        <v/>
      </c>
      <c r="BZ12" s="2" t="str">
        <f>IF(PuntiSD[[#This Row],[Squadra]]="","",IF(BZ$8="","",IF(PuntiSD[[#This Row],[Squadra]]=BZ$8,"",IF(ISERROR(VLOOKUP(PuntiSD[[#This Row],[Squadra]]&amp;BZ$8,Risultati[SqrCoppie],1,FALSE)),"-",IF(AND(INDEX(Risultati[Punti_SqrA],MATCH(PuntiSD[[#This Row],[Squadra]]&amp;BZ$8,Risultati[SqrCoppie],0))="",INDEX(Risultati[Punti_SqrA],MATCH(BZ$8&amp;PuntiSD[[#This Row],[Squadra]],Risultati[SqrCoppie],0))=""),"-",SUMIFS(Risultati[Punti_SqrA],Risultati[SqrA],PuntiSD[[#This Row],[Squadra]],Risultati[SqrB],BZ$8)+SUMIFS(Risultati[Punti_SqrB],Risultati[SqrB],PuntiSD[[#This Row],[Squadra]],Risultati[SqrA],BZ$8))))))</f>
        <v/>
      </c>
      <c r="CA12" s="2" t="str">
        <f>IF(PuntiSD[[#This Row],[Squadra]]="","",IF(CA$8="","",IF(PuntiSD[[#This Row],[Squadra]]=CA$8,"",IF(ISERROR(VLOOKUP(PuntiSD[[#This Row],[Squadra]]&amp;CA$8,Risultati[SqrCoppie],1,FALSE)),"-",IF(AND(INDEX(Risultati[Punti_SqrA],MATCH(PuntiSD[[#This Row],[Squadra]]&amp;CA$8,Risultati[SqrCoppie],0))="",INDEX(Risultati[Punti_SqrA],MATCH(CA$8&amp;PuntiSD[[#This Row],[Squadra]],Risultati[SqrCoppie],0))=""),"-",SUMIFS(Risultati[Punti_SqrA],Risultati[SqrA],PuntiSD[[#This Row],[Squadra]],Risultati[SqrB],CA$8)+SUMIFS(Risultati[Punti_SqrB],Risultati[SqrB],PuntiSD[[#This Row],[Squadra]],Risultati[SqrA],CA$8))))))</f>
        <v/>
      </c>
      <c r="CB12" s="2" t="str">
        <f>IF(PuntiSD[[#This Row],[Squadra]]="","",IF(CB$8="","",IF(PuntiSD[[#This Row],[Squadra]]=CB$8,"",IF(ISERROR(VLOOKUP(PuntiSD[[#This Row],[Squadra]]&amp;CB$8,Risultati[SqrCoppie],1,FALSE)),"-",IF(AND(INDEX(Risultati[Punti_SqrA],MATCH(PuntiSD[[#This Row],[Squadra]]&amp;CB$8,Risultati[SqrCoppie],0))="",INDEX(Risultati[Punti_SqrA],MATCH(CB$8&amp;PuntiSD[[#This Row],[Squadra]],Risultati[SqrCoppie],0))=""),"-",SUMIFS(Risultati[Punti_SqrA],Risultati[SqrA],PuntiSD[[#This Row],[Squadra]],Risultati[SqrB],CB$8)+SUMIFS(Risultati[Punti_SqrB],Risultati[SqrB],PuntiSD[[#This Row],[Squadra]],Risultati[SqrA],CB$8))))))</f>
        <v/>
      </c>
      <c r="CC12" s="2" t="str">
        <f>IF(PuntiSD[[#This Row],[Squadra]]="","",IF(CC$8="","",IF(PuntiSD[[#This Row],[Squadra]]=CC$8,"",IF(ISERROR(VLOOKUP(PuntiSD[[#This Row],[Squadra]]&amp;CC$8,Risultati[SqrCoppie],1,FALSE)),"-",IF(AND(INDEX(Risultati[Punti_SqrA],MATCH(PuntiSD[[#This Row],[Squadra]]&amp;CC$8,Risultati[SqrCoppie],0))="",INDEX(Risultati[Punti_SqrA],MATCH(CC$8&amp;PuntiSD[[#This Row],[Squadra]],Risultati[SqrCoppie],0))=""),"-",SUMIFS(Risultati[Punti_SqrA],Risultati[SqrA],PuntiSD[[#This Row],[Squadra]],Risultati[SqrB],CC$8)+SUMIFS(Risultati[Punti_SqrB],Risultati[SqrB],PuntiSD[[#This Row],[Squadra]],Risultati[SqrA],CC$8))))))</f>
        <v/>
      </c>
      <c r="CE12" s="16" t="str" cm="1">
        <f t="array" ref="CE12">IF(INDEX(ListaSquadre[],ROW()-1-ROW(RetiSD[#Headers]))="","",INDEX(ListaSquadre[],ROW()-1-ROW(RetiSD[#Headers])))</f>
        <v/>
      </c>
      <c r="CF12" s="18" t="str">
        <f>IF(RetiSD[[#This Row],[Squadra]]="","",IF(CF$8="","",IF(RetiSD[[#This Row],[Squadra]]=CF$8,"",IF(ISERROR(VLOOKUP(RetiSD[[#This Row],[Squadra]]&amp;CF$8,Risultati[SqrCoppie],1,FALSE)),"-",IF(AND(INDEX(Risultati[Gol_SqrA],MATCH(RetiSD[[#This Row],[Squadra]]&amp;CF$8,Risultati[SqrCoppie],0))="",INDEX(Risultati[Gol_SqrA],MATCH(CF$8&amp;RetiSD[[#This Row],[Squadra]],Risultati[SqrCoppie],0))=""),"-",(SUMIFS(Risultati[Gol_SqrB],Risultati[SqrCoppie],CF$8&amp;RetiSD[[#This Row],[Squadra]])-SUMIFS(Risultati[Gol_SqrA],Risultati[SqrCoppie],CF$8&amp;RetiSD[[#This Row],[Squadra]]))+(SUMIFS(Risultati[Gol_SqrA],Risultati[SqrCoppie],RetiSD[[#This Row],[Squadra]]&amp;CF$8)-SUMIFS(Risultati[Gol_SqrB],Risultati[SqrCoppie],RetiSD[[#This Row],[Squadra]]&amp;CF$8)))))))</f>
        <v/>
      </c>
      <c r="CG12" s="2" t="str">
        <f>IF(RetiSD[[#This Row],[Squadra]]="","",IF(CG$8="","",IF(RetiSD[[#This Row],[Squadra]]=CG$8,"",IF(ISERROR(VLOOKUP(RetiSD[[#This Row],[Squadra]]&amp;CG$8,Risultati[SqrCoppie],1,FALSE)),"-",IF(AND(INDEX(Risultati[Gol_SqrA],MATCH(RetiSD[[#This Row],[Squadra]]&amp;CG$8,Risultati[SqrCoppie],0))="",INDEX(Risultati[Gol_SqrA],MATCH(CG$8&amp;RetiSD[[#This Row],[Squadra]],Risultati[SqrCoppie],0))=""),"-",(SUMIFS(Risultati[Gol_SqrB],Risultati[SqrCoppie],CG$8&amp;RetiSD[[#This Row],[Squadra]])-SUMIFS(Risultati[Gol_SqrA],Risultati[SqrCoppie],CG$8&amp;RetiSD[[#This Row],[Squadra]]))+(SUMIFS(Risultati[Gol_SqrA],Risultati[SqrCoppie],RetiSD[[#This Row],[Squadra]]&amp;CG$8)-SUMIFS(Risultati[Gol_SqrB],Risultati[SqrCoppie],RetiSD[[#This Row],[Squadra]]&amp;CG$8)))))))</f>
        <v/>
      </c>
      <c r="CH12" s="2" t="str">
        <f>IF(RetiSD[[#This Row],[Squadra]]="","",IF(CH$8="","",IF(RetiSD[[#This Row],[Squadra]]=CH$8,"",IF(ISERROR(VLOOKUP(RetiSD[[#This Row],[Squadra]]&amp;CH$8,Risultati[SqrCoppie],1,FALSE)),"-",IF(AND(INDEX(Risultati[Gol_SqrA],MATCH(RetiSD[[#This Row],[Squadra]]&amp;CH$8,Risultati[SqrCoppie],0))="",INDEX(Risultati[Gol_SqrA],MATCH(CH$8&amp;RetiSD[[#This Row],[Squadra]],Risultati[SqrCoppie],0))=""),"-",(SUMIFS(Risultati[Gol_SqrB],Risultati[SqrCoppie],CH$8&amp;RetiSD[[#This Row],[Squadra]])-SUMIFS(Risultati[Gol_SqrA],Risultati[SqrCoppie],CH$8&amp;RetiSD[[#This Row],[Squadra]]))+(SUMIFS(Risultati[Gol_SqrA],Risultati[SqrCoppie],RetiSD[[#This Row],[Squadra]]&amp;CH$8)-SUMIFS(Risultati[Gol_SqrB],Risultati[SqrCoppie],RetiSD[[#This Row],[Squadra]]&amp;CH$8)))))))</f>
        <v/>
      </c>
      <c r="CI12" s="2" t="str">
        <f>IF(RetiSD[[#This Row],[Squadra]]="","",IF(CI$8="","",IF(RetiSD[[#This Row],[Squadra]]=CI$8,"",IF(ISERROR(VLOOKUP(RetiSD[[#This Row],[Squadra]]&amp;CI$8,Risultati[SqrCoppie],1,FALSE)),"-",IF(AND(INDEX(Risultati[Gol_SqrA],MATCH(RetiSD[[#This Row],[Squadra]]&amp;CI$8,Risultati[SqrCoppie],0))="",INDEX(Risultati[Gol_SqrA],MATCH(CI$8&amp;RetiSD[[#This Row],[Squadra]],Risultati[SqrCoppie],0))=""),"-",(SUMIFS(Risultati[Gol_SqrB],Risultati[SqrCoppie],CI$8&amp;RetiSD[[#This Row],[Squadra]])-SUMIFS(Risultati[Gol_SqrA],Risultati[SqrCoppie],CI$8&amp;RetiSD[[#This Row],[Squadra]]))+(SUMIFS(Risultati[Gol_SqrA],Risultati[SqrCoppie],RetiSD[[#This Row],[Squadra]]&amp;CI$8)-SUMIFS(Risultati[Gol_SqrB],Risultati[SqrCoppie],RetiSD[[#This Row],[Squadra]]&amp;CI$8)))))))</f>
        <v/>
      </c>
      <c r="CJ12" s="2" t="str">
        <f>IF(RetiSD[[#This Row],[Squadra]]="","",IF(CJ$8="","",IF(RetiSD[[#This Row],[Squadra]]=CJ$8,"",IF(ISERROR(VLOOKUP(RetiSD[[#This Row],[Squadra]]&amp;CJ$8,Risultati[SqrCoppie],1,FALSE)),"-",IF(AND(INDEX(Risultati[Gol_SqrA],MATCH(RetiSD[[#This Row],[Squadra]]&amp;CJ$8,Risultati[SqrCoppie],0))="",INDEX(Risultati[Gol_SqrA],MATCH(CJ$8&amp;RetiSD[[#This Row],[Squadra]],Risultati[SqrCoppie],0))=""),"-",(SUMIFS(Risultati[Gol_SqrB],Risultati[SqrCoppie],CJ$8&amp;RetiSD[[#This Row],[Squadra]])-SUMIFS(Risultati[Gol_SqrA],Risultati[SqrCoppie],CJ$8&amp;RetiSD[[#This Row],[Squadra]]))+(SUMIFS(Risultati[Gol_SqrA],Risultati[SqrCoppie],RetiSD[[#This Row],[Squadra]]&amp;CJ$8)-SUMIFS(Risultati[Gol_SqrB],Risultati[SqrCoppie],RetiSD[[#This Row],[Squadra]]&amp;CJ$8)))))))</f>
        <v/>
      </c>
      <c r="CK12" s="2" t="str">
        <f>IF(RetiSD[[#This Row],[Squadra]]="","",IF(CK$8="","",IF(RetiSD[[#This Row],[Squadra]]=CK$8,"",IF(ISERROR(VLOOKUP(RetiSD[[#This Row],[Squadra]]&amp;CK$8,Risultati[SqrCoppie],1,FALSE)),"-",IF(AND(INDEX(Risultati[Gol_SqrA],MATCH(RetiSD[[#This Row],[Squadra]]&amp;CK$8,Risultati[SqrCoppie],0))="",INDEX(Risultati[Gol_SqrA],MATCH(CK$8&amp;RetiSD[[#This Row],[Squadra]],Risultati[SqrCoppie],0))=""),"-",(SUMIFS(Risultati[Gol_SqrB],Risultati[SqrCoppie],CK$8&amp;RetiSD[[#This Row],[Squadra]])-SUMIFS(Risultati[Gol_SqrA],Risultati[SqrCoppie],CK$8&amp;RetiSD[[#This Row],[Squadra]]))+(SUMIFS(Risultati[Gol_SqrA],Risultati[SqrCoppie],RetiSD[[#This Row],[Squadra]]&amp;CK$8)-SUMIFS(Risultati[Gol_SqrB],Risultati[SqrCoppie],RetiSD[[#This Row],[Squadra]]&amp;CK$8)))))))</f>
        <v/>
      </c>
      <c r="CL12" s="2" t="str">
        <f>IF(RetiSD[[#This Row],[Squadra]]="","",IF(CL$8="","",IF(RetiSD[[#This Row],[Squadra]]=CL$8,"",IF(ISERROR(VLOOKUP(RetiSD[[#This Row],[Squadra]]&amp;CL$8,Risultati[SqrCoppie],1,FALSE)),"-",IF(AND(INDEX(Risultati[Gol_SqrA],MATCH(RetiSD[[#This Row],[Squadra]]&amp;CL$8,Risultati[SqrCoppie],0))="",INDEX(Risultati[Gol_SqrA],MATCH(CL$8&amp;RetiSD[[#This Row],[Squadra]],Risultati[SqrCoppie],0))=""),"-",(SUMIFS(Risultati[Gol_SqrB],Risultati[SqrCoppie],CL$8&amp;RetiSD[[#This Row],[Squadra]])-SUMIFS(Risultati[Gol_SqrA],Risultati[SqrCoppie],CL$8&amp;RetiSD[[#This Row],[Squadra]]))+(SUMIFS(Risultati[Gol_SqrA],Risultati[SqrCoppie],RetiSD[[#This Row],[Squadra]]&amp;CL$8)-SUMIFS(Risultati[Gol_SqrB],Risultati[SqrCoppie],RetiSD[[#This Row],[Squadra]]&amp;CL$8)))))))</f>
        <v/>
      </c>
      <c r="CM12" s="2" t="str">
        <f>IF(RetiSD[[#This Row],[Squadra]]="","",IF(CM$8="","",IF(RetiSD[[#This Row],[Squadra]]=CM$8,"",IF(ISERROR(VLOOKUP(RetiSD[[#This Row],[Squadra]]&amp;CM$8,Risultati[SqrCoppie],1,FALSE)),"-",IF(AND(INDEX(Risultati[Gol_SqrA],MATCH(RetiSD[[#This Row],[Squadra]]&amp;CM$8,Risultati[SqrCoppie],0))="",INDEX(Risultati[Gol_SqrA],MATCH(CM$8&amp;RetiSD[[#This Row],[Squadra]],Risultati[SqrCoppie],0))=""),"-",(SUMIFS(Risultati[Gol_SqrB],Risultati[SqrCoppie],CM$8&amp;RetiSD[[#This Row],[Squadra]])-SUMIFS(Risultati[Gol_SqrA],Risultati[SqrCoppie],CM$8&amp;RetiSD[[#This Row],[Squadra]]))+(SUMIFS(Risultati[Gol_SqrA],Risultati[SqrCoppie],RetiSD[[#This Row],[Squadra]]&amp;CM$8)-SUMIFS(Risultati[Gol_SqrB],Risultati[SqrCoppie],RetiSD[[#This Row],[Squadra]]&amp;CM$8)))))))</f>
        <v/>
      </c>
      <c r="CN12" s="2" t="str">
        <f>IF(RetiSD[[#This Row],[Squadra]]="","",IF(CN$8="","",IF(RetiSD[[#This Row],[Squadra]]=CN$8,"",IF(ISERROR(VLOOKUP(RetiSD[[#This Row],[Squadra]]&amp;CN$8,Risultati[SqrCoppie],1,FALSE)),"-",IF(AND(INDEX(Risultati[Gol_SqrA],MATCH(RetiSD[[#This Row],[Squadra]]&amp;CN$8,Risultati[SqrCoppie],0))="",INDEX(Risultati[Gol_SqrA],MATCH(CN$8&amp;RetiSD[[#This Row],[Squadra]],Risultati[SqrCoppie],0))=""),"-",(SUMIFS(Risultati[Gol_SqrB],Risultati[SqrCoppie],CN$8&amp;RetiSD[[#This Row],[Squadra]])-SUMIFS(Risultati[Gol_SqrA],Risultati[SqrCoppie],CN$8&amp;RetiSD[[#This Row],[Squadra]]))+(SUMIFS(Risultati[Gol_SqrA],Risultati[SqrCoppie],RetiSD[[#This Row],[Squadra]]&amp;CN$8)-SUMIFS(Risultati[Gol_SqrB],Risultati[SqrCoppie],RetiSD[[#This Row],[Squadra]]&amp;CN$8)))))))</f>
        <v/>
      </c>
      <c r="CO12" s="2" t="str">
        <f>IF(RetiSD[[#This Row],[Squadra]]="","",IF(CO$8="","",IF(RetiSD[[#This Row],[Squadra]]=CO$8,"",IF(ISERROR(VLOOKUP(RetiSD[[#This Row],[Squadra]]&amp;CO$8,Risultati[SqrCoppie],1,FALSE)),"-",IF(AND(INDEX(Risultati[Gol_SqrA],MATCH(RetiSD[[#This Row],[Squadra]]&amp;CO$8,Risultati[SqrCoppie],0))="",INDEX(Risultati[Gol_SqrA],MATCH(CO$8&amp;RetiSD[[#This Row],[Squadra]],Risultati[SqrCoppie],0))=""),"-",(SUMIFS(Risultati[Gol_SqrB],Risultati[SqrCoppie],CO$8&amp;RetiSD[[#This Row],[Squadra]])-SUMIFS(Risultati[Gol_SqrA],Risultati[SqrCoppie],CO$8&amp;RetiSD[[#This Row],[Squadra]]))+(SUMIFS(Risultati[Gol_SqrA],Risultati[SqrCoppie],RetiSD[[#This Row],[Squadra]]&amp;CO$8)-SUMIFS(Risultati[Gol_SqrB],Risultati[SqrCoppie],RetiSD[[#This Row],[Squadra]]&amp;CO$8)))))))</f>
        <v/>
      </c>
      <c r="CP12" s="2" t="str">
        <f>IF(RetiSD[[#This Row],[Squadra]]="","",IF(CP$8="","",IF(RetiSD[[#This Row],[Squadra]]=CP$8,"",IF(ISERROR(VLOOKUP(RetiSD[[#This Row],[Squadra]]&amp;CP$8,Risultati[SqrCoppie],1,FALSE)),"-",IF(AND(INDEX(Risultati[Gol_SqrA],MATCH(RetiSD[[#This Row],[Squadra]]&amp;CP$8,Risultati[SqrCoppie],0))="",INDEX(Risultati[Gol_SqrA],MATCH(CP$8&amp;RetiSD[[#This Row],[Squadra]],Risultati[SqrCoppie],0))=""),"-",(SUMIFS(Risultati[Gol_SqrB],Risultati[SqrCoppie],CP$8&amp;RetiSD[[#This Row],[Squadra]])-SUMIFS(Risultati[Gol_SqrA],Risultati[SqrCoppie],CP$8&amp;RetiSD[[#This Row],[Squadra]]))+(SUMIFS(Risultati[Gol_SqrA],Risultati[SqrCoppie],RetiSD[[#This Row],[Squadra]]&amp;CP$8)-SUMIFS(Risultati[Gol_SqrB],Risultati[SqrCoppie],RetiSD[[#This Row],[Squadra]]&amp;CP$8)))))))</f>
        <v/>
      </c>
      <c r="CQ12" s="2" t="str">
        <f>IF(RetiSD[[#This Row],[Squadra]]="","",IF(CQ$8="","",IF(RetiSD[[#This Row],[Squadra]]=CQ$8,"",IF(ISERROR(VLOOKUP(RetiSD[[#This Row],[Squadra]]&amp;CQ$8,Risultati[SqrCoppie],1,FALSE)),"-",IF(AND(INDEX(Risultati[Gol_SqrA],MATCH(RetiSD[[#This Row],[Squadra]]&amp;CQ$8,Risultati[SqrCoppie],0))="",INDEX(Risultati[Gol_SqrA],MATCH(CQ$8&amp;RetiSD[[#This Row],[Squadra]],Risultati[SqrCoppie],0))=""),"-",(SUMIFS(Risultati[Gol_SqrB],Risultati[SqrCoppie],CQ$8&amp;RetiSD[[#This Row],[Squadra]])-SUMIFS(Risultati[Gol_SqrA],Risultati[SqrCoppie],CQ$8&amp;RetiSD[[#This Row],[Squadra]]))+(SUMIFS(Risultati[Gol_SqrA],Risultati[SqrCoppie],RetiSD[[#This Row],[Squadra]]&amp;CQ$8)-SUMIFS(Risultati[Gol_SqrB],Risultati[SqrCoppie],RetiSD[[#This Row],[Squadra]]&amp;CQ$8)))))))</f>
        <v/>
      </c>
      <c r="CR12" s="2" t="str">
        <f>IF(RetiSD[[#This Row],[Squadra]]="","",IF(CR$8="","",IF(RetiSD[[#This Row],[Squadra]]=CR$8,"",IF(ISERROR(VLOOKUP(RetiSD[[#This Row],[Squadra]]&amp;CR$8,Risultati[SqrCoppie],1,FALSE)),"-",IF(AND(INDEX(Risultati[Gol_SqrA],MATCH(RetiSD[[#This Row],[Squadra]]&amp;CR$8,Risultati[SqrCoppie],0))="",INDEX(Risultati[Gol_SqrA],MATCH(CR$8&amp;RetiSD[[#This Row],[Squadra]],Risultati[SqrCoppie],0))=""),"-",(SUMIFS(Risultati[Gol_SqrB],Risultati[SqrCoppie],CR$8&amp;RetiSD[[#This Row],[Squadra]])-SUMIFS(Risultati[Gol_SqrA],Risultati[SqrCoppie],CR$8&amp;RetiSD[[#This Row],[Squadra]]))+(SUMIFS(Risultati[Gol_SqrA],Risultati[SqrCoppie],RetiSD[[#This Row],[Squadra]]&amp;CR$8)-SUMIFS(Risultati[Gol_SqrB],Risultati[SqrCoppie],RetiSD[[#This Row],[Squadra]]&amp;CR$8)))))))</f>
        <v/>
      </c>
      <c r="CS12" s="2" t="str">
        <f>IF(RetiSD[[#This Row],[Squadra]]="","",IF(CS$8="","",IF(RetiSD[[#This Row],[Squadra]]=CS$8,"",IF(ISERROR(VLOOKUP(RetiSD[[#This Row],[Squadra]]&amp;CS$8,Risultati[SqrCoppie],1,FALSE)),"-",IF(AND(INDEX(Risultati[Gol_SqrA],MATCH(RetiSD[[#This Row],[Squadra]]&amp;CS$8,Risultati[SqrCoppie],0))="",INDEX(Risultati[Gol_SqrA],MATCH(CS$8&amp;RetiSD[[#This Row],[Squadra]],Risultati[SqrCoppie],0))=""),"-",(SUMIFS(Risultati[Gol_SqrB],Risultati[SqrCoppie],CS$8&amp;RetiSD[[#This Row],[Squadra]])-SUMIFS(Risultati[Gol_SqrA],Risultati[SqrCoppie],CS$8&amp;RetiSD[[#This Row],[Squadra]]))+(SUMIFS(Risultati[Gol_SqrA],Risultati[SqrCoppie],RetiSD[[#This Row],[Squadra]]&amp;CS$8)-SUMIFS(Risultati[Gol_SqrB],Risultati[SqrCoppie],RetiSD[[#This Row],[Squadra]]&amp;CS$8)))))))</f>
        <v/>
      </c>
      <c r="CT12" s="2" t="str">
        <f>IF(RetiSD[[#This Row],[Squadra]]="","",IF(CT$8="","",IF(RetiSD[[#This Row],[Squadra]]=CT$8,"",IF(ISERROR(VLOOKUP(RetiSD[[#This Row],[Squadra]]&amp;CT$8,Risultati[SqrCoppie],1,FALSE)),"-",IF(AND(INDEX(Risultati[Gol_SqrA],MATCH(RetiSD[[#This Row],[Squadra]]&amp;CT$8,Risultati[SqrCoppie],0))="",INDEX(Risultati[Gol_SqrA],MATCH(CT$8&amp;RetiSD[[#This Row],[Squadra]],Risultati[SqrCoppie],0))=""),"-",(SUMIFS(Risultati[Gol_SqrB],Risultati[SqrCoppie],CT$8&amp;RetiSD[[#This Row],[Squadra]])-SUMIFS(Risultati[Gol_SqrA],Risultati[SqrCoppie],CT$8&amp;RetiSD[[#This Row],[Squadra]]))+(SUMIFS(Risultati[Gol_SqrA],Risultati[SqrCoppie],RetiSD[[#This Row],[Squadra]]&amp;CT$8)-SUMIFS(Risultati[Gol_SqrB],Risultati[SqrCoppie],RetiSD[[#This Row],[Squadra]]&amp;CT$8)))))))</f>
        <v/>
      </c>
      <c r="CU12" s="2" t="str">
        <f>IF(RetiSD[[#This Row],[Squadra]]="","",IF(CU$8="","",IF(RetiSD[[#This Row],[Squadra]]=CU$8,"",IF(ISERROR(VLOOKUP(RetiSD[[#This Row],[Squadra]]&amp;CU$8,Risultati[SqrCoppie],1,FALSE)),"-",IF(AND(INDEX(Risultati[Gol_SqrA],MATCH(RetiSD[[#This Row],[Squadra]]&amp;CU$8,Risultati[SqrCoppie],0))="",INDEX(Risultati[Gol_SqrA],MATCH(CU$8&amp;RetiSD[[#This Row],[Squadra]],Risultati[SqrCoppie],0))=""),"-",(SUMIFS(Risultati[Gol_SqrB],Risultati[SqrCoppie],CU$8&amp;RetiSD[[#This Row],[Squadra]])-SUMIFS(Risultati[Gol_SqrA],Risultati[SqrCoppie],CU$8&amp;RetiSD[[#This Row],[Squadra]]))+(SUMIFS(Risultati[Gol_SqrA],Risultati[SqrCoppie],RetiSD[[#This Row],[Squadra]]&amp;CU$8)-SUMIFS(Risultati[Gol_SqrB],Risultati[SqrCoppie],RetiSD[[#This Row],[Squadra]]&amp;CU$8)))))))</f>
        <v/>
      </c>
      <c r="CV12" s="2" t="str">
        <f>IF(RetiSD[[#This Row],[Squadra]]="","",IF(CV$8="","",IF(RetiSD[[#This Row],[Squadra]]=CV$8,"",IF(ISERROR(VLOOKUP(RetiSD[[#This Row],[Squadra]]&amp;CV$8,Risultati[SqrCoppie],1,FALSE)),"-",IF(AND(INDEX(Risultati[Gol_SqrA],MATCH(RetiSD[[#This Row],[Squadra]]&amp;CV$8,Risultati[SqrCoppie],0))="",INDEX(Risultati[Gol_SqrA],MATCH(CV$8&amp;RetiSD[[#This Row],[Squadra]],Risultati[SqrCoppie],0))=""),"-",(SUMIFS(Risultati[Gol_SqrB],Risultati[SqrCoppie],CV$8&amp;RetiSD[[#This Row],[Squadra]])-SUMIFS(Risultati[Gol_SqrA],Risultati[SqrCoppie],CV$8&amp;RetiSD[[#This Row],[Squadra]]))+(SUMIFS(Risultati[Gol_SqrA],Risultati[SqrCoppie],RetiSD[[#This Row],[Squadra]]&amp;CV$8)-SUMIFS(Risultati[Gol_SqrB],Risultati[SqrCoppie],RetiSD[[#This Row],[Squadra]]&amp;CV$8)))))))</f>
        <v/>
      </c>
      <c r="CW12" s="2" t="str">
        <f>IF(RetiSD[[#This Row],[Squadra]]="","",IF(CW$8="","",IF(RetiSD[[#This Row],[Squadra]]=CW$8,"",IF(ISERROR(VLOOKUP(RetiSD[[#This Row],[Squadra]]&amp;CW$8,Risultati[SqrCoppie],1,FALSE)),"-",IF(AND(INDEX(Risultati[Gol_SqrA],MATCH(RetiSD[[#This Row],[Squadra]]&amp;CW$8,Risultati[SqrCoppie],0))="",INDEX(Risultati[Gol_SqrA],MATCH(CW$8&amp;RetiSD[[#This Row],[Squadra]],Risultati[SqrCoppie],0))=""),"-",(SUMIFS(Risultati[Gol_SqrB],Risultati[SqrCoppie],CW$8&amp;RetiSD[[#This Row],[Squadra]])-SUMIFS(Risultati[Gol_SqrA],Risultati[SqrCoppie],CW$8&amp;RetiSD[[#This Row],[Squadra]]))+(SUMIFS(Risultati[Gol_SqrA],Risultati[SqrCoppie],RetiSD[[#This Row],[Squadra]]&amp;CW$8)-SUMIFS(Risultati[Gol_SqrB],Risultati[SqrCoppie],RetiSD[[#This Row],[Squadra]]&amp;CW$8)))))))</f>
        <v/>
      </c>
      <c r="CX12" s="2" t="str">
        <f>IF(RetiSD[[#This Row],[Squadra]]="","",IF(CX$8="","",IF(RetiSD[[#This Row],[Squadra]]=CX$8,"",IF(ISERROR(VLOOKUP(RetiSD[[#This Row],[Squadra]]&amp;CX$8,Risultati[SqrCoppie],1,FALSE)),"-",IF(AND(INDEX(Risultati[Gol_SqrA],MATCH(RetiSD[[#This Row],[Squadra]]&amp;CX$8,Risultati[SqrCoppie],0))="",INDEX(Risultati[Gol_SqrA],MATCH(CX$8&amp;RetiSD[[#This Row],[Squadra]],Risultati[SqrCoppie],0))=""),"-",(SUMIFS(Risultati[Gol_SqrB],Risultati[SqrCoppie],CX$8&amp;RetiSD[[#This Row],[Squadra]])-SUMIFS(Risultati[Gol_SqrA],Risultati[SqrCoppie],CX$8&amp;RetiSD[[#This Row],[Squadra]]))+(SUMIFS(Risultati[Gol_SqrA],Risultati[SqrCoppie],RetiSD[[#This Row],[Squadra]]&amp;CX$8)-SUMIFS(Risultati[Gol_SqrB],Risultati[SqrCoppie],RetiSD[[#This Row],[Squadra]]&amp;CX$8)))))))</f>
        <v/>
      </c>
      <c r="CY12" s="2" t="str">
        <f>IF(RetiSD[[#This Row],[Squadra]]="","",IF(CY$8="","",IF(RetiSD[[#This Row],[Squadra]]=CY$8,"",IF(ISERROR(VLOOKUP(RetiSD[[#This Row],[Squadra]]&amp;CY$8,Risultati[SqrCoppie],1,FALSE)),"-",IF(AND(INDEX(Risultati[Gol_SqrA],MATCH(RetiSD[[#This Row],[Squadra]]&amp;CY$8,Risultati[SqrCoppie],0))="",INDEX(Risultati[Gol_SqrA],MATCH(CY$8&amp;RetiSD[[#This Row],[Squadra]],Risultati[SqrCoppie],0))=""),"-",(SUMIFS(Risultati[Gol_SqrB],Risultati[SqrCoppie],CY$8&amp;RetiSD[[#This Row],[Squadra]])-SUMIFS(Risultati[Gol_SqrA],Risultati[SqrCoppie],CY$8&amp;RetiSD[[#This Row],[Squadra]]))+(SUMIFS(Risultati[Gol_SqrA],Risultati[SqrCoppie],RetiSD[[#This Row],[Squadra]]&amp;CY$8)-SUMIFS(Risultati[Gol_SqrB],Risultati[SqrCoppie],RetiSD[[#This Row],[Squadra]]&amp;CY$8)))))))</f>
        <v/>
      </c>
      <c r="DA12" s="1" t="str" cm="1">
        <f t="array" ref="DA12">IF(INDEX(ListaSquadre[],ROW()-ROW(Classifica[#Headers]))="","",INDEX(ListaSquadre[],ROW()-ROW(Classifica[#Headers])))</f>
        <v/>
      </c>
      <c r="DB12" s="2">
        <f ca="1">SUMIF(Risultati[SqrA],Classifica[[#This Row],[Squadra]],Risultati[Punti_SqrA])+SUMIF(Risultati[SqrB],Classifica[[#This Row],[Squadra]],Risultati[Punti_SqrB])-INDEX(Penalizzazione[PuntiPen],MATCH(Classifica[[#This Row],[Squadra]],Penalizzazione[ListaSqr],0))</f>
        <v>0</v>
      </c>
      <c r="DC12" s="2">
        <f ca="1">COUNTIFS(Risultati[Punti_SqrA],"&gt;=0",Risultati[SqrA],Classifica[[#This Row],[Squadra]])+COUNTIFS(Risultati[Punti_SqrB],"&gt;=0",Risultati[SqrB],Classifica[[#This Row],[Squadra]])</f>
        <v>0</v>
      </c>
      <c r="DD12" s="2">
        <f ca="1">Classifica[[#This Row],[Punti]]-Classifica[[#This Row],[Giocate]]/100-ROW()/100000</f>
        <v>-1.2E-4</v>
      </c>
      <c r="DE12" s="2" t="str">
        <f t="array" aca="1" ref="DE12" ca="1">INDEX(Classifica[Squadra],MATCH(LARGE(Classifica[Parziale],ROW()-ROW(Classifica[#Headers])),Classifica[Parziale],0))</f>
        <v/>
      </c>
      <c r="DF12" s="2">
        <f ca="1">INDEX(Classifica[Punti],MATCH(Classifica[[#This Row],[ClParziale]],Classifica[Squadra],0))-INDEX(Classifica[Giocate],MATCH(Classifica[[#This Row],[ClParziale]],Classifica[Squadra],0))/100</f>
        <v>0</v>
      </c>
      <c r="DG12" s="2" t="str">
        <f ca="1">IF(COUNTIF(Classifica[PreParimerito],Classifica[[#This Row],[PreParimerito]])&gt;1,Classifica[[#This Row],[ClParziale]],"")</f>
        <v/>
      </c>
      <c r="DH12" s="2">
        <f ca="1">IF(Classifica[[#This Row],[Parimerito]]="",0,INDEX(Avulsa[ClassificaFinaleScontriDiretti],MATCH(Classifica[[#This Row],[Parimerito]],Avulsa[Squadre],0)))</f>
        <v>0</v>
      </c>
      <c r="DI12" s="2">
        <f ca="1">SUMIF(Risultati[SqrA],Classifica[[#This Row],[ClParziale]],Risultati[Gol_SqrA])+SUMIF(Risultati[SqrB],Classifica[[#This Row],[ClParziale]],Risultati[Gol_SqrB])</f>
        <v>0</v>
      </c>
      <c r="DJ12" s="2">
        <f ca="1">SUMIF(Risultati[SqrA],Classifica[[#This Row],[ClParziale]],Risultati[Gol_SqrB])+SUMIF(Risultati[SqrB],Classifica[[#This Row],[ClParziale]],Risultati[Gol_SqrA])</f>
        <v>0</v>
      </c>
      <c r="DK12" s="2">
        <f ca="1">Classifica[[#This Row],[GolFatti]]-Classifica[[#This Row],[GolSubiti]]</f>
        <v>0</v>
      </c>
      <c r="DL12" s="2">
        <f ca="1">(INDEX(Classifica[Punti],MATCH(Classifica[[#This Row],[ClParziale]],Classifica[Squadra],0))-INDEX(Classifica[Giocate],MATCH(Classifica[[#This Row],[ClParziale]],Classifica[Squadra],0))/100-Classifica[[#This Row],[Avulsa]]/10000+Classifica[[#This Row],[DifferenzaReti]]/1000000+Classifica[[#This Row],[GolFatti]]/100000000-COUNTIF(Classifica[ClParziale],"&lt;="&amp;Classifica[[#This Row],[ClParziale]])/10000000000)</f>
        <v>0</v>
      </c>
      <c r="DM12" s="2">
        <f ca="1">_xlfn.RANK.EQ(Classifica[[#This Row],[CalcoloClassificaFinale]],Classifica[CalcoloClassificaFinale],0)</f>
        <v>1</v>
      </c>
    </row>
    <row r="13" spans="2:117" x14ac:dyDescent="0.2">
      <c r="B13" s="1">
        <f t="shared" ca="1" si="0"/>
        <v>9</v>
      </c>
      <c r="C13" s="2" cm="1">
        <f t="array" ref="C13">Check[]/2</f>
        <v>2</v>
      </c>
      <c r="D13" s="1" t="str" cm="1">
        <f t="array" ref="D13">IF(ROW()-ROW(Helper[#Headers])&lt;Check[],"Giornata"&amp;ROW()-ROW(Helper[#Headers]),IF(ROW()-ROW(Helper[#Headers])&gt;(Check[]-1)*2,"","Giornata"&amp;12+ROW(D13)-Check[]))</f>
        <v>Giornata21</v>
      </c>
      <c r="F13" s="1" cm="1">
        <f t="array" ref="F13">IF(ROW()-ROW(Risultati[#Headers])&gt;Check[]*(Check[]-1),"",Check[]*(Check[]-1)-Check[]*(Check[]-1)+ROW()-ROW(Risultati[#Headers]))</f>
        <v>5</v>
      </c>
      <c r="G13" s="1" t="str">
        <f ca="1">IF(Risultati[[#This Row],[ID_Riga]]="","",VLOOKUP(F13,Helper[],3,TRUE))</f>
        <v>Giornata3</v>
      </c>
      <c r="H13" s="1">
        <f ca="1">IF(Risultati[[#This Row],[ID_Riga]]="","",Risultati[[#This Row],[ID_Riga]]-VLOOKUP(Risultati[[#This Row],[ID_Riga]],Helper[],1,TRUE)+1)</f>
        <v>1</v>
      </c>
      <c r="I13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3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3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3" s="1" t="str">
        <f ca="1">IF(Risultati[[#This Row],[Punti_SqrA]]="","",IF(Risultati[[#This Row],[Punti_SqrA]]=3,0,IF(Risultati[[#This Row],[Punti_SqrA]]=0,3,1)))</f>
        <v/>
      </c>
      <c r="M13" s="1" t="str">
        <f ca="1">IF(Risultati[[#This Row],[Punti_SqrA]]="","",SUM(INDEX(INDIRECT(Risultati[[#This Row],[Tabella]]),Risultati[[#This Row],[RigaTab]],3)))</f>
        <v/>
      </c>
      <c r="N13" s="1" t="str">
        <f ca="1">IF(Risultati[[#This Row],[Punti_SqrA]]="","",SUM(INDEX(INDIRECT(Risultati[[#This Row],[Tabella]]),Risultati[[#This Row],[RigaTab]],4)))</f>
        <v/>
      </c>
      <c r="O13" s="1" t="str">
        <f ca="1">Risultati[[#This Row],[SqrA]]&amp;Risultati[[#This Row],[SqrB]]</f>
        <v/>
      </c>
      <c r="Q13" s="1" t="str" cm="1">
        <f t="array" ref="Q13">IF(INDEX(ListaSquadre[],ROW()-ROW(Penalizzazione[#Headers]))="","",INDEX(ListaSquadre[],ROW()-ROW(Penalizzazione[#Headers])))</f>
        <v/>
      </c>
      <c r="R13" s="1">
        <v>0</v>
      </c>
      <c r="T13" s="2">
        <f ca="1">IFERROR(INDEX(Classifica[PreParimerito],MATCH(Avulsa[[#This Row],[Squadre]],Classifica[ClParziale],0)),"")</f>
        <v>0</v>
      </c>
      <c r="U13" s="3" t="str">
        <f t="array" aca="1" ref="U13" ca="1">IF(ROWS(U$8:U12)&gt;COUNTA(Classifica[Parimerito]),"",IFERROR(INDEX(Classifica[Parimerito],SMALL(IF(Classifica[Parimerito]&lt;&gt;"",ROW(Classifica[Parimerito])-ROW(Classifica[#Headers])),ROWS(U$8:U12))),""))</f>
        <v/>
      </c>
      <c r="V13" s="2" t="str">
        <f ca="1">IF(Avulsa[[#This Row],[Parimerito]]="","",IF(Avulsa[[#This Row],[Parimerito]]=OFFSET(Avulsa[[#This Row],[Parimerito]],1,0),VLOOKUP(Avulsa[[#This Row],[Squadre]],$BI$9:$CC$28,MATCH(OFFSET(Avulsa[[#This Row],[Squadre]],1,0),$BJ$8:$CC$8,0)+1,FALSE),""))</f>
        <v/>
      </c>
      <c r="W13" s="2" t="str">
        <f ca="1">IF(Avulsa[[#This Row],[Parimerito]]="","",IF(Avulsa[[#This Row],[Parimerito]]=OFFSET(Avulsa[[#This Row],[Parimerito]],-1,0),VLOOKUP(Avulsa[[#This Row],[Squadre]],$BI$9:$CC$28,MATCH(OFFSET(Avulsa[[#This Row],[Squadre]],-1,0),$BJ$8:$CC$8,0)+1,FALSE),""))</f>
        <v/>
      </c>
      <c r="X13" s="2" t="str">
        <f ca="1">IF(Avulsa[[#This Row],[Parimerito]]="","",IF(Avulsa[[#This Row],[Parimerito]]=OFFSET(Avulsa[[#This Row],[Parimerito]],2,0),VLOOKUP(Avulsa[[#This Row],[Squadre]],$BI$9:$CC$28,MATCH(OFFSET(Avulsa[[#This Row],[Squadre]],2,0),$BJ$8:$CC$8,0)+1,FALSE),""))</f>
        <v/>
      </c>
      <c r="Y13" s="2" t="str">
        <f ca="1">IF(Avulsa[[#This Row],[Parimerito]]="","",IF(Avulsa[[#This Row],[Parimerito]]=OFFSET(Avulsa[[#This Row],[Parimerito]],-2,0),VLOOKUP(Avulsa[[#This Row],[Squadre]],$BI$9:$CC$28,MATCH(OFFSET(Avulsa[[#This Row],[Squadre]],-2,0),$BJ$8:$CC$8,0)+1,FALSE),""))</f>
        <v/>
      </c>
      <c r="Z13" s="2" t="str">
        <f ca="1">IF(Avulsa[[#This Row],[Parimerito]]="","",IF(Avulsa[[#This Row],[Parimerito]]=OFFSET(Avulsa[[#This Row],[Parimerito]],3,0),VLOOKUP(Avulsa[[#This Row],[Squadre]],$BI$9:$CC$28,MATCH(OFFSET(Avulsa[[#This Row],[Squadre]],3,0),$BJ$8:$CC$8,0)+1,FALSE),""))</f>
        <v/>
      </c>
      <c r="AA13" s="2" t="str">
        <f ca="1">IF(Avulsa[[#This Row],[Parimerito]]="","",IF(Avulsa[[#This Row],[Parimerito]]=OFFSET(Avulsa[[#This Row],[Parimerito]],-3,0),VLOOKUP(Avulsa[[#This Row],[Squadre]],$BI$9:$CC$28,MATCH(OFFSET(Avulsa[[#This Row],[Squadre]],-3,0),$BJ$8:$CC$8,0)+1,FALSE),""))</f>
        <v/>
      </c>
      <c r="AB13" s="2" t="str">
        <f ca="1">IF(Avulsa[[#This Row],[Parimerito]]="","",IF(Avulsa[[#This Row],[Parimerito]]=OFFSET(Avulsa[[#This Row],[Parimerito]],4,0),VLOOKUP(Avulsa[[#This Row],[Squadre]],$BI$9:$CC$28,MATCH(OFFSET(Avulsa[[#This Row],[Squadre]],4,0),$BJ$8:$CC$8,0)+1,FALSE),""))</f>
        <v/>
      </c>
      <c r="AC13" s="2" t="str">
        <f ca="1">IF(Avulsa[[#This Row],[Parimerito]]="","",IF(Avulsa[[#This Row],[Parimerito]]=OFFSET(Avulsa[[#This Row],[Parimerito]],-4,0),VLOOKUP(Avulsa[[#This Row],[Squadre]],$BI$9:$CC$28,MATCH(OFFSET(Avulsa[[#This Row],[Squadre]],-4,0),$BJ$8:$CC$8,0)+1,FALSE),""))</f>
        <v/>
      </c>
      <c r="AD13" s="2" t="str">
        <f ca="1">IF(Avulsa[[#This Row],[Parimerito]]="","",IF(Avulsa[[#This Row],[Parimerito]]=OFFSET(Avulsa[[#This Row],[Parimerito]],5,0),VLOOKUP(Avulsa[[#This Row],[Squadre]],$BI$9:$CC$28,MATCH(OFFSET(Avulsa[[#This Row],[Squadre]],5,0),$BJ$8:$CC$8,0)+1,FALSE),""))</f>
        <v/>
      </c>
      <c r="AE13" s="2" t="str">
        <f ca="1">IF(Avulsa[[#This Row],[Parimerito]]="","",IF(Avulsa[[#This Row],[Parimerito]]=OFFSET(Avulsa[[#This Row],[Parimerito]],-5,0),VLOOKUP(Avulsa[[#This Row],[Squadre]],$BI$9:$CC$28,MATCH(OFFSET(Avulsa[[#This Row],[Squadre]],-5,0),$BJ$8:$CC$8,0)+1,FALSE),""))</f>
        <v/>
      </c>
      <c r="AF13" s="2" t="str">
        <f ca="1">IF(Avulsa[[#This Row],[Parimerito]]="","",IF(Avulsa[[#This Row],[Parimerito]]=OFFSET(Avulsa[[#This Row],[Parimerito]],6,0),VLOOKUP(Avulsa[[#This Row],[Squadre]],$BI$9:$CC$28,MATCH(OFFSET(Avulsa[[#This Row],[Squadre]],6,0),$BJ$8:$CC$8,0)+1,FALSE),""))</f>
        <v/>
      </c>
      <c r="AG13" s="2" t="e">
        <f ca="1">IF(Avulsa[[#This Row],[Parimerito]]="","",IF(Avulsa[[#This Row],[Parimerito]]=OFFSET(Avulsa[[#This Row],[Parimerito]],-6,0),VLOOKUP(Avulsa[[#This Row],[Squadre]],$BI$9:$CC$28,MATCH(OFFSET(Avulsa[[#This Row],[Squadre]],-6,0),$BJ$8:$CC$8,0)+1,FALSE),""))</f>
        <v>#N/A</v>
      </c>
      <c r="AH13" s="2" t="str">
        <f ca="1">IF(Avulsa[[#This Row],[Parimerito]]="","",IF(Avulsa[[#This Row],[Parimerito]]=OFFSET(Avulsa[[#This Row],[Parimerito]],7,0),VLOOKUP(Avulsa[[#This Row],[Squadre]],$BI$9:$CC$28,MATCH(OFFSET(Avulsa[[#This Row],[Squadre]],7,0),$BJ$8:$CC$8,0)+1,FALSE),""))</f>
        <v/>
      </c>
      <c r="AI13" s="2" t="e">
        <f ca="1">IF(Avulsa[[#This Row],[Parimerito]]="","",IF(Avulsa[[#This Row],[Parimerito]]=OFFSET(Avulsa[[#This Row],[Parimerito]],-7,0),VLOOKUP(Avulsa[[#This Row],[Squadre]],$BI$9:$CC$28,MATCH(OFFSET(Avulsa[[#This Row],[Squadre]],-7,0),$BJ$8:$CC$8,0)+1,FALSE),""))</f>
        <v>#N/A</v>
      </c>
      <c r="AJ13" s="2" t="str">
        <f ca="1">IF(Avulsa[[#This Row],[Parimerito]]="","",IF(Avulsa[[#This Row],[Parimerito]]=OFFSET(Avulsa[[#This Row],[Parimerito]],8,0),VLOOKUP(Avulsa[[#This Row],[Squadre]],$BI$9:$CC$28,MATCH(OFFSET(Avulsa[[#This Row],[Squadre]],8,0),$BJ$8:$CC$8,0)+1,FALSE),""))</f>
        <v/>
      </c>
      <c r="AK13" s="2" t="str">
        <f ca="1">IF(Avulsa[[#This Row],[Parimerito]]="","",IF(Avulsa[[#This Row],[Parimerito]]=OFFSET(Avulsa[[#This Row],[Parimerito]],-8,0),VLOOKUP(Avulsa[[#This Row],[Squadre]],$BI$9:$CC$28,MATCH(OFFSET(Avulsa[[#This Row],[Squadre]],-8,0),$BJ$8:$CC$8,0)+1,FALSE),""))</f>
        <v/>
      </c>
      <c r="AL13" s="2" t="e">
        <f ca="1">IF(Avulsa[[#This Row],[Parimerito]]="","",SUM(Avulsa[[#This Row],[1a]:[8b]]))</f>
        <v>#N/A</v>
      </c>
      <c r="AM13" s="2" t="e" cm="1">
        <f t="array" aca="1" ref="AM13" ca="1">IF(Avulsa[[#This Row],[Parimerito]]="","",SUMPRODUCT(--(Avulsa[[#This Row],[Parimerito]]=Avulsa[Parimerito]),--(Avulsa[[#This Row],[Punti]]&lt;Avulsa[Punti]))+1)</f>
        <v>#N/A</v>
      </c>
      <c r="AN13" s="2" t="str">
        <f ca="1">IF(Avulsa[[#This Row],[Parimerito]]="","",IF(Avulsa[[#This Row],[Parimerito]]=OFFSET(Avulsa[[#This Row],[Parimerito]],1,0),VLOOKUP(Avulsa[[#This Row],[Squadre]],$CE$9:$CY$28,MATCH(OFFSET(Avulsa[[#This Row],[Squadre]],1,0),$CF$8:$CY$8,0)+1,FALSE),""))</f>
        <v/>
      </c>
      <c r="AO13" s="2" t="str">
        <f ca="1">IF(Avulsa[[#This Row],[Parimerito]]="","",IF(Avulsa[[#This Row],[Parimerito]]=OFFSET(Avulsa[[#This Row],[Parimerito]],-1,0),VLOOKUP(Avulsa[[#This Row],[Squadre]],$CE$9:$CY$28,MATCH(OFFSET(Avulsa[[#This Row],[Squadre]],-1,0),$CF$8:$CY$8,0)+1,FALSE),""))</f>
        <v/>
      </c>
      <c r="AP13" s="2" t="str">
        <f ca="1">IF(Avulsa[[#This Row],[Parimerito]]="","",IF(Avulsa[[#This Row],[Parimerito]]=OFFSET(Avulsa[[#This Row],[Parimerito]],2,0),VLOOKUP(Avulsa[[#This Row],[Squadre]],$CE$9:$CY$28,MATCH(OFFSET(Avulsa[[#This Row],[Squadre]],2,0),$CF$8:$CY$8,0)+1,FALSE),""))</f>
        <v/>
      </c>
      <c r="AQ13" s="2" t="str">
        <f ca="1">IF(Avulsa[[#This Row],[Parimerito]]="","",IF(Avulsa[[#This Row],[Parimerito]]=OFFSET(Avulsa[[#This Row],[Parimerito]],-2,0),VLOOKUP(Avulsa[[#This Row],[Squadre]],$CE$9:$CY$28,MATCH(OFFSET(Avulsa[[#This Row],[Squadre]],-2,0),$CF$8:$CY$8,0)+1,FALSE),""))</f>
        <v/>
      </c>
      <c r="AR13" s="2" t="str">
        <f ca="1">IF(Avulsa[[#This Row],[Parimerito]]="","",IF(Avulsa[[#This Row],[Parimerito]]=OFFSET(Avulsa[[#This Row],[Parimerito]],3,0),VLOOKUP(Avulsa[[#This Row],[Squadre]],$CE$9:$CY$28,MATCH(OFFSET(Avulsa[[#This Row],[Squadre]],3,0),$CF$8:$CY$8,0)+1,FALSE),""))</f>
        <v/>
      </c>
      <c r="AS13" s="2" t="str">
        <f ca="1">IF(Avulsa[[#This Row],[Parimerito]]="","",IF(Avulsa[[#This Row],[Parimerito]]=OFFSET(Avulsa[[#This Row],[Parimerito]],-3,0),VLOOKUP(Avulsa[[#This Row],[Squadre]],$CE$9:$CY$28,MATCH(OFFSET(Avulsa[[#This Row],[Squadre]],-3,0),$CF$8:$CY$8,0)+1,FALSE),""))</f>
        <v/>
      </c>
      <c r="AT13" s="2" t="str">
        <f ca="1">IF(Avulsa[[#This Row],[Parimerito]]="","",IF(Avulsa[[#This Row],[Parimerito]]=OFFSET(Avulsa[[#This Row],[Parimerito]],4,0),VLOOKUP(Avulsa[[#This Row],[Squadre]],$CE$9:$CY$28,MATCH(OFFSET(Avulsa[[#This Row],[Squadre]],4,0),$CF$8:$CY$8,0)+1,FALSE),""))</f>
        <v/>
      </c>
      <c r="AU13" s="2" t="str">
        <f ca="1">IF(Avulsa[[#This Row],[Parimerito]]="","",IF(Avulsa[[#This Row],[Parimerito]]=OFFSET(Avulsa[[#This Row],[Parimerito]],-4,0),VLOOKUP(Avulsa[[#This Row],[Squadre]],$CE$9:$CY$28,MATCH(OFFSET(Avulsa[[#This Row],[Squadre]],-4,0),$CF$8:$CY$8,0)+1,FALSE),""))</f>
        <v/>
      </c>
      <c r="AV13" s="2" t="str">
        <f ca="1">IF(Avulsa[[#This Row],[Parimerito]]="","",IF(Avulsa[[#This Row],[Parimerito]]=OFFSET(Avulsa[[#This Row],[Parimerito]],5,0),VLOOKUP(Avulsa[[#This Row],[Squadre]],$CE$9:$CY$28,MATCH(OFFSET(Avulsa[[#This Row],[Squadre]],5,0),$CF$8:$CY$8,0)+1,FALSE),""))</f>
        <v/>
      </c>
      <c r="AW13" s="2" t="str">
        <f ca="1">IF(Avulsa[[#This Row],[Parimerito]]="","",IF(Avulsa[[#This Row],[Parimerito]]=OFFSET(Avulsa[[#This Row],[Parimerito]],-5,0),VLOOKUP(Avulsa[[#This Row],[Squadre]],$CE$9:$CY$28,MATCH(OFFSET(Avulsa[[#This Row],[Squadre]],-5,0),$CF$8:$CY$8,0)+1,FALSE),""))</f>
        <v/>
      </c>
      <c r="AX13" s="2" t="str">
        <f ca="1">IF(Avulsa[[#This Row],[Parimerito]]="","",IF(Avulsa[[#This Row],[Parimerito]]=OFFSET(Avulsa[[#This Row],[Parimerito]],6,0),VLOOKUP(Avulsa[[#This Row],[Squadre]],$CE$9:$CY$28,MATCH(OFFSET(Avulsa[[#This Row],[Squadre]],6,0),$CF$8:$CY$8,0)+1,FALSE),""))</f>
        <v/>
      </c>
      <c r="AY13" s="2" t="e">
        <f ca="1">IF(Avulsa[[#This Row],[Parimerito]]="","",IF(Avulsa[[#This Row],[Parimerito]]=OFFSET(Avulsa[[#This Row],[Parimerito]],-6,0),VLOOKUP(Avulsa[[#This Row],[Squadre]],$CE$9:$CY$28,MATCH(OFFSET(Avulsa[[#This Row],[Squadre]],-6,0),$CF$8:$CY$8,0)+1,FALSE),""))</f>
        <v>#N/A</v>
      </c>
      <c r="AZ13" s="2" t="str">
        <f ca="1">IF(Avulsa[[#This Row],[Parimerito]]="","",IF(Avulsa[[#This Row],[Parimerito]]=OFFSET(Avulsa[[#This Row],[Parimerito]],7,0),VLOOKUP(Avulsa[[#This Row],[Squadre]],$CE$9:$CY$28,MATCH(OFFSET(Avulsa[[#This Row],[Squadre]],7,0),$CF$8:$CY$8,0)+1,FALSE),""))</f>
        <v/>
      </c>
      <c r="BA13" s="2" t="e">
        <f ca="1">IF(Avulsa[[#This Row],[Parimerito]]="","",IF(Avulsa[[#This Row],[Parimerito]]=OFFSET(Avulsa[[#This Row],[Parimerito]],-7,0),VLOOKUP(Avulsa[[#This Row],[Squadre]],$CE$9:$CY$28,MATCH(OFFSET(Avulsa[[#This Row],[Squadre]],-7,0),$CF$8:$CY$8,0)+1,FALSE),""))</f>
        <v>#N/A</v>
      </c>
      <c r="BB13" s="2" t="str">
        <f ca="1">IF(Avulsa[[#This Row],[Parimerito]]="","",IF(Avulsa[[#This Row],[Parimerito]]=OFFSET(Avulsa[[#This Row],[Parimerito]],8,0),VLOOKUP(Avulsa[[#This Row],[Squadre]],$CE$9:$CY$28,MATCH(OFFSET(Avulsa[[#This Row],[Squadre]],8,0),$CF$8:$CY$8,0)+1,FALSE),""))</f>
        <v/>
      </c>
      <c r="BC13" s="2" t="str">
        <f ca="1">IF(Avulsa[[#This Row],[Parimerito]]="","",IF(Avulsa[[#This Row],[Parimerito]]=OFFSET(Avulsa[[#This Row],[Parimerito]],-8,0),VLOOKUP(Avulsa[[#This Row],[Squadre]],$CE$9:$CY$28,MATCH(OFFSET(Avulsa[[#This Row],[Squadre]],-8,0),$CF$8:$CY$8,0)+1,FALSE),""))</f>
        <v/>
      </c>
      <c r="BD13" s="2" t="e">
        <f ca="1">IF(Avulsa[[#This Row],[Parimerito]]="","",SUM(Avulsa[[#This Row],[a1]:[h2]]))</f>
        <v>#N/A</v>
      </c>
      <c r="BE13" s="2" t="e" cm="1">
        <f t="array" aca="1" ref="BE13" ca="1">IF(Avulsa[[#This Row],[Parimerito]]="","",SUMPRODUCT(--(Avulsa[[#This Row],[Parimerito]]=Avulsa[Parimerito]),--(Avulsa[[#This Row],[Gol]]&lt;Avulsa[Gol]))+1)</f>
        <v>#N/A</v>
      </c>
      <c r="BF13" s="2" t="str">
        <f ca="1">IFERROR(Avulsa[[#This Row],[ClassificaPuntiScontriDiretti]]+Avulsa[[#This Row],[ClassificaGolScontriDiretti]]/100,"")</f>
        <v/>
      </c>
      <c r="BG13" s="2" t="str">
        <f ca="1">IFERROR(_xlfn.RANK.EQ(Avulsa[[#This Row],[calc]],Avulsa[calc],1),"")</f>
        <v/>
      </c>
      <c r="BI13" s="16" t="str" cm="1">
        <f t="array" ref="BI13">IF(INDEX(ListaSquadre[],ROW()-1-ROW(PuntiSD[#Headers]))="","",INDEX(ListaSquadre[],ROW()-1-ROW(PuntiSD[#Headers])))</f>
        <v/>
      </c>
      <c r="BJ13" s="18" t="str">
        <f>IF(PuntiSD[[#This Row],[Squadra]]="","",IF(BJ$8="","",IF(PuntiSD[[#This Row],[Squadra]]=BJ$8,"",IF(ISERROR(VLOOKUP(PuntiSD[[#This Row],[Squadra]]&amp;BJ$8,Risultati[SqrCoppie],1,FALSE)),"-",IF(AND(INDEX(Risultati[Punti_SqrA],MATCH(PuntiSD[[#This Row],[Squadra]]&amp;BJ$8,Risultati[SqrCoppie],0))="",INDEX(Risultati[Punti_SqrA],MATCH(BJ$8&amp;PuntiSD[[#This Row],[Squadra]],Risultati[SqrCoppie],0))=""),"-",SUMIFS(Risultati[Punti_SqrA],Risultati[SqrA],PuntiSD[[#This Row],[Squadra]],Risultati[SqrB],BJ$8)+SUMIFS(Risultati[Punti_SqrB],Risultati[SqrB],PuntiSD[[#This Row],[Squadra]],Risultati[SqrA],BJ$8))))))</f>
        <v/>
      </c>
      <c r="BK13" s="18" t="str">
        <f>IF(PuntiSD[[#This Row],[Squadra]]="","",IF(BK$8="","",IF(PuntiSD[[#This Row],[Squadra]]=BK$8,"",IF(ISERROR(VLOOKUP(PuntiSD[[#This Row],[Squadra]]&amp;BK$8,Risultati[SqrCoppie],1,FALSE)),"-",IF(AND(INDEX(Risultati[Punti_SqrA],MATCH(PuntiSD[[#This Row],[Squadra]]&amp;BK$8,Risultati[SqrCoppie],0))="",INDEX(Risultati[Punti_SqrA],MATCH(BK$8&amp;PuntiSD[[#This Row],[Squadra]],Risultati[SqrCoppie],0))=""),"-",SUMIFS(Risultati[Punti_SqrA],Risultati[SqrA],PuntiSD[[#This Row],[Squadra]],Risultati[SqrB],BK$8)+SUMIFS(Risultati[Punti_SqrB],Risultati[SqrB],PuntiSD[[#This Row],[Squadra]],Risultati[SqrA],BK$8))))))</f>
        <v/>
      </c>
      <c r="BL13" s="2" t="str">
        <f>IF(PuntiSD[[#This Row],[Squadra]]="","",IF(BL$8="","",IF(PuntiSD[[#This Row],[Squadra]]=BL$8,"",IF(ISERROR(VLOOKUP(PuntiSD[[#This Row],[Squadra]]&amp;BL$8,Risultati[SqrCoppie],1,FALSE)),"-",IF(AND(INDEX(Risultati[Punti_SqrA],MATCH(PuntiSD[[#This Row],[Squadra]]&amp;BL$8,Risultati[SqrCoppie],0))="",INDEX(Risultati[Punti_SqrA],MATCH(BL$8&amp;PuntiSD[[#This Row],[Squadra]],Risultati[SqrCoppie],0))=""),"-",SUMIFS(Risultati[Punti_SqrA],Risultati[SqrA],PuntiSD[[#This Row],[Squadra]],Risultati[SqrB],BL$8)+SUMIFS(Risultati[Punti_SqrB],Risultati[SqrB],PuntiSD[[#This Row],[Squadra]],Risultati[SqrA],BL$8))))))</f>
        <v/>
      </c>
      <c r="BM13" s="2" t="str">
        <f>IF(PuntiSD[[#This Row],[Squadra]]="","",IF(BM$8="","",IF(PuntiSD[[#This Row],[Squadra]]=BM$8,"",IF(ISERROR(VLOOKUP(PuntiSD[[#This Row],[Squadra]]&amp;BM$8,Risultati[SqrCoppie],1,FALSE)),"-",IF(AND(INDEX(Risultati[Punti_SqrA],MATCH(PuntiSD[[#This Row],[Squadra]]&amp;BM$8,Risultati[SqrCoppie],0))="",INDEX(Risultati[Punti_SqrA],MATCH(BM$8&amp;PuntiSD[[#This Row],[Squadra]],Risultati[SqrCoppie],0))=""),"-",SUMIFS(Risultati[Punti_SqrA],Risultati[SqrA],PuntiSD[[#This Row],[Squadra]],Risultati[SqrB],BM$8)+SUMIFS(Risultati[Punti_SqrB],Risultati[SqrB],PuntiSD[[#This Row],[Squadra]],Risultati[SqrA],BM$8))))))</f>
        <v/>
      </c>
      <c r="BN13" s="2" t="str">
        <f>IF(PuntiSD[[#This Row],[Squadra]]="","",IF(BN$8="","",IF(PuntiSD[[#This Row],[Squadra]]=BN$8,"",IF(ISERROR(VLOOKUP(PuntiSD[[#This Row],[Squadra]]&amp;BN$8,Risultati[SqrCoppie],1,FALSE)),"-",IF(AND(INDEX(Risultati[Punti_SqrA],MATCH(PuntiSD[[#This Row],[Squadra]]&amp;BN$8,Risultati[SqrCoppie],0))="",INDEX(Risultati[Punti_SqrA],MATCH(BN$8&amp;PuntiSD[[#This Row],[Squadra]],Risultati[SqrCoppie],0))=""),"-",SUMIFS(Risultati[Punti_SqrA],Risultati[SqrA],PuntiSD[[#This Row],[Squadra]],Risultati[SqrB],BN$8)+SUMIFS(Risultati[Punti_SqrB],Risultati[SqrB],PuntiSD[[#This Row],[Squadra]],Risultati[SqrA],BN$8))))))</f>
        <v/>
      </c>
      <c r="BO13" s="2" t="str">
        <f>IF(PuntiSD[[#This Row],[Squadra]]="","",IF(BO$8="","",IF(PuntiSD[[#This Row],[Squadra]]=BO$8,"",IF(ISERROR(VLOOKUP(PuntiSD[[#This Row],[Squadra]]&amp;BO$8,Risultati[SqrCoppie],1,FALSE)),"-",IF(AND(INDEX(Risultati[Punti_SqrA],MATCH(PuntiSD[[#This Row],[Squadra]]&amp;BO$8,Risultati[SqrCoppie],0))="",INDEX(Risultati[Punti_SqrA],MATCH(BO$8&amp;PuntiSD[[#This Row],[Squadra]],Risultati[SqrCoppie],0))=""),"-",SUMIFS(Risultati[Punti_SqrA],Risultati[SqrA],PuntiSD[[#This Row],[Squadra]],Risultati[SqrB],BO$8)+SUMIFS(Risultati[Punti_SqrB],Risultati[SqrB],PuntiSD[[#This Row],[Squadra]],Risultati[SqrA],BO$8))))))</f>
        <v/>
      </c>
      <c r="BP13" s="2" t="str">
        <f>IF(PuntiSD[[#This Row],[Squadra]]="","",IF(BP$8="","",IF(PuntiSD[[#This Row],[Squadra]]=BP$8,"",IF(ISERROR(VLOOKUP(PuntiSD[[#This Row],[Squadra]]&amp;BP$8,Risultati[SqrCoppie],1,FALSE)),"-",IF(AND(INDEX(Risultati[Punti_SqrA],MATCH(PuntiSD[[#This Row],[Squadra]]&amp;BP$8,Risultati[SqrCoppie],0))="",INDEX(Risultati[Punti_SqrA],MATCH(BP$8&amp;PuntiSD[[#This Row],[Squadra]],Risultati[SqrCoppie],0))=""),"-",SUMIFS(Risultati[Punti_SqrA],Risultati[SqrA],PuntiSD[[#This Row],[Squadra]],Risultati[SqrB],BP$8)+SUMIFS(Risultati[Punti_SqrB],Risultati[SqrB],PuntiSD[[#This Row],[Squadra]],Risultati[SqrA],BP$8))))))</f>
        <v/>
      </c>
      <c r="BQ13" s="2" t="str">
        <f>IF(PuntiSD[[#This Row],[Squadra]]="","",IF(BQ$8="","",IF(PuntiSD[[#This Row],[Squadra]]=BQ$8,"",IF(ISERROR(VLOOKUP(PuntiSD[[#This Row],[Squadra]]&amp;BQ$8,Risultati[SqrCoppie],1,FALSE)),"-",IF(AND(INDEX(Risultati[Punti_SqrA],MATCH(PuntiSD[[#This Row],[Squadra]]&amp;BQ$8,Risultati[SqrCoppie],0))="",INDEX(Risultati[Punti_SqrA],MATCH(BQ$8&amp;PuntiSD[[#This Row],[Squadra]],Risultati[SqrCoppie],0))="",),"-",SUMIFS(Risultati[Punti_SqrA],Risultati[SqrA],PuntiSD[[#This Row],[Squadra]],Risultati[SqrB],BQ$8)+SUMIFS(Risultati[Punti_SqrB],Risultati[SqrB],PuntiSD[[#This Row],[Squadra]],Risultati[SqrA],BQ$8))))))</f>
        <v/>
      </c>
      <c r="BR13" s="2" t="str">
        <f>IF(PuntiSD[[#This Row],[Squadra]]="","",IF(BR$8="","",IF(PuntiSD[[#This Row],[Squadra]]=BR$8,"",IF(ISERROR(VLOOKUP(PuntiSD[[#This Row],[Squadra]]&amp;BR$8,Risultati[SqrCoppie],1,FALSE)),"-",IF(AND(INDEX(Risultati[Punti_SqrA],MATCH(PuntiSD[[#This Row],[Squadra]]&amp;BR$8,Risultati[SqrCoppie],0))="",INDEX(Risultati[Punti_SqrA],MATCH(BR$8&amp;PuntiSD[[#This Row],[Squadra]],Risultati[SqrCoppie],0))=""),"-",SUMIFS(Risultati[Punti_SqrA],Risultati[SqrA],PuntiSD[[#This Row],[Squadra]],Risultati[SqrB],BR$8)+SUMIFS(Risultati[Punti_SqrB],Risultati[SqrB],PuntiSD[[#This Row],[Squadra]],Risultati[SqrA],BR$8))))))</f>
        <v/>
      </c>
      <c r="BS13" s="2" t="str">
        <f>IF(PuntiSD[[#This Row],[Squadra]]="","",IF(BS$8="","",IF(PuntiSD[[#This Row],[Squadra]]=BS$8,"",IF(ISERROR(VLOOKUP(PuntiSD[[#This Row],[Squadra]]&amp;BS$8,Risultati[SqrCoppie],1,FALSE)),"-",IF(AND(INDEX(Risultati[Punti_SqrA],MATCH(PuntiSD[[#This Row],[Squadra]]&amp;BS$8,Risultati[SqrCoppie],0))="",INDEX(Risultati[Punti_SqrA],MATCH(BS$8&amp;PuntiSD[[#This Row],[Squadra]],Risultati[SqrCoppie],0))=""),"-",SUMIFS(Risultati[Punti_SqrA],Risultati[SqrA],PuntiSD[[#This Row],[Squadra]],Risultati[SqrB],BS$8)+SUMIFS(Risultati[Punti_SqrB],Risultati[SqrB],PuntiSD[[#This Row],[Squadra]],Risultati[SqrA],BS$8))))))</f>
        <v/>
      </c>
      <c r="BT13" s="2" t="str">
        <f>IF(PuntiSD[[#This Row],[Squadra]]="","",IF(BT$8="","",IF(PuntiSD[[#This Row],[Squadra]]=BT$8,"",IF(ISERROR(VLOOKUP(PuntiSD[[#This Row],[Squadra]]&amp;BT$8,Risultati[SqrCoppie],1,FALSE)),"-",IF(AND(INDEX(Risultati[Punti_SqrA],MATCH(PuntiSD[[#This Row],[Squadra]]&amp;BT$8,Risultati[SqrCoppie],0))="",INDEX(Risultati[Punti_SqrA],MATCH(BT$8&amp;PuntiSD[[#This Row],[Squadra]],Risultati[SqrCoppie],0))=""),"-",SUMIFS(Risultati[Punti_SqrA],Risultati[SqrA],PuntiSD[[#This Row],[Squadra]],Risultati[SqrB],BT$8)+SUMIFS(Risultati[Punti_SqrB],Risultati[SqrB],PuntiSD[[#This Row],[Squadra]],Risultati[SqrA],BT$8))))))</f>
        <v/>
      </c>
      <c r="BU13" s="2" t="str">
        <f>IF(PuntiSD[[#This Row],[Squadra]]="","",IF(BU$8="","",IF(PuntiSD[[#This Row],[Squadra]]=BU$8,"",IF(ISERROR(VLOOKUP(PuntiSD[[#This Row],[Squadra]]&amp;BU$8,Risultati[SqrCoppie],1,FALSE)),"-",IF(AND(INDEX(Risultati[Punti_SqrA],MATCH(PuntiSD[[#This Row],[Squadra]]&amp;BU$8,Risultati[SqrCoppie],0))="",INDEX(Risultati[Punti_SqrA],MATCH(BU$8&amp;PuntiSD[[#This Row],[Squadra]],Risultati[SqrCoppie],0))=""),"-",SUMIFS(Risultati[Punti_SqrA],Risultati[SqrA],PuntiSD[[#This Row],[Squadra]],Risultati[SqrB],BU$8)+SUMIFS(Risultati[Punti_SqrB],Risultati[SqrB],PuntiSD[[#This Row],[Squadra]],Risultati[SqrA],BU$8))))))</f>
        <v/>
      </c>
      <c r="BV13" s="2" t="str">
        <f>IF(PuntiSD[[#This Row],[Squadra]]="","",IF(BV$8="","",IF(PuntiSD[[#This Row],[Squadra]]=BV$8,"",IF(ISERROR(VLOOKUP(PuntiSD[[#This Row],[Squadra]]&amp;BV$8,Risultati[SqrCoppie],1,FALSE)),"-",IF(AND(INDEX(Risultati[Punti_SqrA],MATCH(PuntiSD[[#This Row],[Squadra]]&amp;BV$8,Risultati[SqrCoppie],0))="",INDEX(Risultati[Punti_SqrA],MATCH(BV$8&amp;PuntiSD[[#This Row],[Squadra]],Risultati[SqrCoppie],0))=""),"-",SUMIFS(Risultati[Punti_SqrA],Risultati[SqrA],PuntiSD[[#This Row],[Squadra]],Risultati[SqrB],BV$8)+SUMIFS(Risultati[Punti_SqrB],Risultati[SqrB],PuntiSD[[#This Row],[Squadra]],Risultati[SqrA],BV$8))))))</f>
        <v/>
      </c>
      <c r="BW13" s="2" t="str">
        <f>IF(PuntiSD[[#This Row],[Squadra]]="","",IF(BW$8="","",IF(PuntiSD[[#This Row],[Squadra]]=BW$8,"",IF(ISERROR(VLOOKUP(PuntiSD[[#This Row],[Squadra]]&amp;BW$8,Risultati[SqrCoppie],1,FALSE)),"-",IF(AND(INDEX(Risultati[Punti_SqrA],MATCH(PuntiSD[[#This Row],[Squadra]]&amp;BW$8,Risultati[SqrCoppie],0))="",INDEX(Risultati[Punti_SqrA],MATCH(BW$8&amp;PuntiSD[[#This Row],[Squadra]],Risultati[SqrCoppie],0))=""),"-",SUMIFS(Risultati[Punti_SqrA],Risultati[SqrA],PuntiSD[[#This Row],[Squadra]],Risultati[SqrB],BW$8)+SUMIFS(Risultati[Punti_SqrB],Risultati[SqrB],PuntiSD[[#This Row],[Squadra]],Risultati[SqrA],BW$8))))))</f>
        <v/>
      </c>
      <c r="BX13" s="2" t="str">
        <f>IF(PuntiSD[[#This Row],[Squadra]]="","",IF(BX$8="","",IF(PuntiSD[[#This Row],[Squadra]]=BX$8,"",IF(ISERROR(VLOOKUP(PuntiSD[[#This Row],[Squadra]]&amp;BX$8,Risultati[SqrCoppie],1,FALSE)),"-",IF(AND(INDEX(Risultati[Punti_SqrA],MATCH(PuntiSD[[#This Row],[Squadra]]&amp;BX$8,Risultati[SqrCoppie],0))="",INDEX(Risultati[Punti_SqrA],MATCH(BX$8&amp;PuntiSD[[#This Row],[Squadra]],Risultati[SqrCoppie],0))=""),"-",SUMIFS(Risultati[Punti_SqrA],Risultati[SqrA],PuntiSD[[#This Row],[Squadra]],Risultati[SqrB],BX$8)+SUMIFS(Risultati[Punti_SqrB],Risultati[SqrB],PuntiSD[[#This Row],[Squadra]],Risultati[SqrA],BX$8))))))</f>
        <v/>
      </c>
      <c r="BY13" s="2" t="str">
        <f>IF(PuntiSD[[#This Row],[Squadra]]="","",IF(BY$8="","",IF(PuntiSD[[#This Row],[Squadra]]=BY$8,"",IF(ISERROR(VLOOKUP(PuntiSD[[#This Row],[Squadra]]&amp;BY$8,Risultati[SqrCoppie],1,FALSE)),"-",IF(AND(INDEX(Risultati[Punti_SqrA],MATCH(PuntiSD[[#This Row],[Squadra]]&amp;BY$8,Risultati[SqrCoppie],0))="",INDEX(Risultati[Punti_SqrA],MATCH(BY$8&amp;PuntiSD[[#This Row],[Squadra]],Risultati[SqrCoppie],0))=""),"-",SUMIFS(Risultati[Punti_SqrA],Risultati[SqrA],PuntiSD[[#This Row],[Squadra]],Risultati[SqrB],BY$8)+SUMIFS(Risultati[Punti_SqrB],Risultati[SqrB],PuntiSD[[#This Row],[Squadra]],Risultati[SqrA],BY$8))))))</f>
        <v/>
      </c>
      <c r="BZ13" s="2" t="str">
        <f>IF(PuntiSD[[#This Row],[Squadra]]="","",IF(BZ$8="","",IF(PuntiSD[[#This Row],[Squadra]]=BZ$8,"",IF(ISERROR(VLOOKUP(PuntiSD[[#This Row],[Squadra]]&amp;BZ$8,Risultati[SqrCoppie],1,FALSE)),"-",IF(AND(INDEX(Risultati[Punti_SqrA],MATCH(PuntiSD[[#This Row],[Squadra]]&amp;BZ$8,Risultati[SqrCoppie],0))="",INDEX(Risultati[Punti_SqrA],MATCH(BZ$8&amp;PuntiSD[[#This Row],[Squadra]],Risultati[SqrCoppie],0))=""),"-",SUMIFS(Risultati[Punti_SqrA],Risultati[SqrA],PuntiSD[[#This Row],[Squadra]],Risultati[SqrB],BZ$8)+SUMIFS(Risultati[Punti_SqrB],Risultati[SqrB],PuntiSD[[#This Row],[Squadra]],Risultati[SqrA],BZ$8))))))</f>
        <v/>
      </c>
      <c r="CA13" s="2" t="str">
        <f>IF(PuntiSD[[#This Row],[Squadra]]="","",IF(CA$8="","",IF(PuntiSD[[#This Row],[Squadra]]=CA$8,"",IF(ISERROR(VLOOKUP(PuntiSD[[#This Row],[Squadra]]&amp;CA$8,Risultati[SqrCoppie],1,FALSE)),"-",IF(AND(INDEX(Risultati[Punti_SqrA],MATCH(PuntiSD[[#This Row],[Squadra]]&amp;CA$8,Risultati[SqrCoppie],0))="",INDEX(Risultati[Punti_SqrA],MATCH(CA$8&amp;PuntiSD[[#This Row],[Squadra]],Risultati[SqrCoppie],0))=""),"-",SUMIFS(Risultati[Punti_SqrA],Risultati[SqrA],PuntiSD[[#This Row],[Squadra]],Risultati[SqrB],CA$8)+SUMIFS(Risultati[Punti_SqrB],Risultati[SqrB],PuntiSD[[#This Row],[Squadra]],Risultati[SqrA],CA$8))))))</f>
        <v/>
      </c>
      <c r="CB13" s="2" t="str">
        <f>IF(PuntiSD[[#This Row],[Squadra]]="","",IF(CB$8="","",IF(PuntiSD[[#This Row],[Squadra]]=CB$8,"",IF(ISERROR(VLOOKUP(PuntiSD[[#This Row],[Squadra]]&amp;CB$8,Risultati[SqrCoppie],1,FALSE)),"-",IF(AND(INDEX(Risultati[Punti_SqrA],MATCH(PuntiSD[[#This Row],[Squadra]]&amp;CB$8,Risultati[SqrCoppie],0))="",INDEX(Risultati[Punti_SqrA],MATCH(CB$8&amp;PuntiSD[[#This Row],[Squadra]],Risultati[SqrCoppie],0))=""),"-",SUMIFS(Risultati[Punti_SqrA],Risultati[SqrA],PuntiSD[[#This Row],[Squadra]],Risultati[SqrB],CB$8)+SUMIFS(Risultati[Punti_SqrB],Risultati[SqrB],PuntiSD[[#This Row],[Squadra]],Risultati[SqrA],CB$8))))))</f>
        <v/>
      </c>
      <c r="CC13" s="2" t="str">
        <f>IF(PuntiSD[[#This Row],[Squadra]]="","",IF(CC$8="","",IF(PuntiSD[[#This Row],[Squadra]]=CC$8,"",IF(ISERROR(VLOOKUP(PuntiSD[[#This Row],[Squadra]]&amp;CC$8,Risultati[SqrCoppie],1,FALSE)),"-",IF(AND(INDEX(Risultati[Punti_SqrA],MATCH(PuntiSD[[#This Row],[Squadra]]&amp;CC$8,Risultati[SqrCoppie],0))="",INDEX(Risultati[Punti_SqrA],MATCH(CC$8&amp;PuntiSD[[#This Row],[Squadra]],Risultati[SqrCoppie],0))=""),"-",SUMIFS(Risultati[Punti_SqrA],Risultati[SqrA],PuntiSD[[#This Row],[Squadra]],Risultati[SqrB],CC$8)+SUMIFS(Risultati[Punti_SqrB],Risultati[SqrB],PuntiSD[[#This Row],[Squadra]],Risultati[SqrA],CC$8))))))</f>
        <v/>
      </c>
      <c r="CE13" s="16" t="str" cm="1">
        <f t="array" ref="CE13">IF(INDEX(ListaSquadre[],ROW()-1-ROW(RetiSD[#Headers]))="","",INDEX(ListaSquadre[],ROW()-1-ROW(RetiSD[#Headers])))</f>
        <v/>
      </c>
      <c r="CF13" s="18" t="str">
        <f>IF(RetiSD[[#This Row],[Squadra]]="","",IF(CF$8="","",IF(RetiSD[[#This Row],[Squadra]]=CF$8,"",IF(ISERROR(VLOOKUP(RetiSD[[#This Row],[Squadra]]&amp;CF$8,Risultati[SqrCoppie],1,FALSE)),"-",IF(AND(INDEX(Risultati[Gol_SqrA],MATCH(RetiSD[[#This Row],[Squadra]]&amp;CF$8,Risultati[SqrCoppie],0))="",INDEX(Risultati[Gol_SqrA],MATCH(CF$8&amp;RetiSD[[#This Row],[Squadra]],Risultati[SqrCoppie],0))=""),"-",(SUMIFS(Risultati[Gol_SqrB],Risultati[SqrCoppie],CF$8&amp;RetiSD[[#This Row],[Squadra]])-SUMIFS(Risultati[Gol_SqrA],Risultati[SqrCoppie],CF$8&amp;RetiSD[[#This Row],[Squadra]]))+(SUMIFS(Risultati[Gol_SqrA],Risultati[SqrCoppie],RetiSD[[#This Row],[Squadra]]&amp;CF$8)-SUMIFS(Risultati[Gol_SqrB],Risultati[SqrCoppie],RetiSD[[#This Row],[Squadra]]&amp;CF$8)))))))</f>
        <v/>
      </c>
      <c r="CG13" s="2" t="str">
        <f>IF(RetiSD[[#This Row],[Squadra]]="","",IF(CG$8="","",IF(RetiSD[[#This Row],[Squadra]]=CG$8,"",IF(ISERROR(VLOOKUP(RetiSD[[#This Row],[Squadra]]&amp;CG$8,Risultati[SqrCoppie],1,FALSE)),"-",IF(AND(INDEX(Risultati[Gol_SqrA],MATCH(RetiSD[[#This Row],[Squadra]]&amp;CG$8,Risultati[SqrCoppie],0))="",INDEX(Risultati[Gol_SqrA],MATCH(CG$8&amp;RetiSD[[#This Row],[Squadra]],Risultati[SqrCoppie],0))=""),"-",(SUMIFS(Risultati[Gol_SqrB],Risultati[SqrCoppie],CG$8&amp;RetiSD[[#This Row],[Squadra]])-SUMIFS(Risultati[Gol_SqrA],Risultati[SqrCoppie],CG$8&amp;RetiSD[[#This Row],[Squadra]]))+(SUMIFS(Risultati[Gol_SqrA],Risultati[SqrCoppie],RetiSD[[#This Row],[Squadra]]&amp;CG$8)-SUMIFS(Risultati[Gol_SqrB],Risultati[SqrCoppie],RetiSD[[#This Row],[Squadra]]&amp;CG$8)))))))</f>
        <v/>
      </c>
      <c r="CH13" s="2" t="str">
        <f>IF(RetiSD[[#This Row],[Squadra]]="","",IF(CH$8="","",IF(RetiSD[[#This Row],[Squadra]]=CH$8,"",IF(ISERROR(VLOOKUP(RetiSD[[#This Row],[Squadra]]&amp;CH$8,Risultati[SqrCoppie],1,FALSE)),"-",IF(AND(INDEX(Risultati[Gol_SqrA],MATCH(RetiSD[[#This Row],[Squadra]]&amp;CH$8,Risultati[SqrCoppie],0))="",INDEX(Risultati[Gol_SqrA],MATCH(CH$8&amp;RetiSD[[#This Row],[Squadra]],Risultati[SqrCoppie],0))=""),"-",(SUMIFS(Risultati[Gol_SqrB],Risultati[SqrCoppie],CH$8&amp;RetiSD[[#This Row],[Squadra]])-SUMIFS(Risultati[Gol_SqrA],Risultati[SqrCoppie],CH$8&amp;RetiSD[[#This Row],[Squadra]]))+(SUMIFS(Risultati[Gol_SqrA],Risultati[SqrCoppie],RetiSD[[#This Row],[Squadra]]&amp;CH$8)-SUMIFS(Risultati[Gol_SqrB],Risultati[SqrCoppie],RetiSD[[#This Row],[Squadra]]&amp;CH$8)))))))</f>
        <v/>
      </c>
      <c r="CI13" s="2" t="str">
        <f>IF(RetiSD[[#This Row],[Squadra]]="","",IF(CI$8="","",IF(RetiSD[[#This Row],[Squadra]]=CI$8,"",IF(ISERROR(VLOOKUP(RetiSD[[#This Row],[Squadra]]&amp;CI$8,Risultati[SqrCoppie],1,FALSE)),"-",IF(AND(INDEX(Risultati[Gol_SqrA],MATCH(RetiSD[[#This Row],[Squadra]]&amp;CI$8,Risultati[SqrCoppie],0))="",INDEX(Risultati[Gol_SqrA],MATCH(CI$8&amp;RetiSD[[#This Row],[Squadra]],Risultati[SqrCoppie],0))=""),"-",(SUMIFS(Risultati[Gol_SqrB],Risultati[SqrCoppie],CI$8&amp;RetiSD[[#This Row],[Squadra]])-SUMIFS(Risultati[Gol_SqrA],Risultati[SqrCoppie],CI$8&amp;RetiSD[[#This Row],[Squadra]]))+(SUMIFS(Risultati[Gol_SqrA],Risultati[SqrCoppie],RetiSD[[#This Row],[Squadra]]&amp;CI$8)-SUMIFS(Risultati[Gol_SqrB],Risultati[SqrCoppie],RetiSD[[#This Row],[Squadra]]&amp;CI$8)))))))</f>
        <v/>
      </c>
      <c r="CJ13" s="2" t="str">
        <f>IF(RetiSD[[#This Row],[Squadra]]="","",IF(CJ$8="","",IF(RetiSD[[#This Row],[Squadra]]=CJ$8,"",IF(ISERROR(VLOOKUP(RetiSD[[#This Row],[Squadra]]&amp;CJ$8,Risultati[SqrCoppie],1,FALSE)),"-",IF(AND(INDEX(Risultati[Gol_SqrA],MATCH(RetiSD[[#This Row],[Squadra]]&amp;CJ$8,Risultati[SqrCoppie],0))="",INDEX(Risultati[Gol_SqrA],MATCH(CJ$8&amp;RetiSD[[#This Row],[Squadra]],Risultati[SqrCoppie],0))=""),"-",(SUMIFS(Risultati[Gol_SqrB],Risultati[SqrCoppie],CJ$8&amp;RetiSD[[#This Row],[Squadra]])-SUMIFS(Risultati[Gol_SqrA],Risultati[SqrCoppie],CJ$8&amp;RetiSD[[#This Row],[Squadra]]))+(SUMIFS(Risultati[Gol_SqrA],Risultati[SqrCoppie],RetiSD[[#This Row],[Squadra]]&amp;CJ$8)-SUMIFS(Risultati[Gol_SqrB],Risultati[SqrCoppie],RetiSD[[#This Row],[Squadra]]&amp;CJ$8)))))))</f>
        <v/>
      </c>
      <c r="CK13" s="2" t="str">
        <f>IF(RetiSD[[#This Row],[Squadra]]="","",IF(CK$8="","",IF(RetiSD[[#This Row],[Squadra]]=CK$8,"",IF(ISERROR(VLOOKUP(RetiSD[[#This Row],[Squadra]]&amp;CK$8,Risultati[SqrCoppie],1,FALSE)),"-",IF(AND(INDEX(Risultati[Gol_SqrA],MATCH(RetiSD[[#This Row],[Squadra]]&amp;CK$8,Risultati[SqrCoppie],0))="",INDEX(Risultati[Gol_SqrA],MATCH(CK$8&amp;RetiSD[[#This Row],[Squadra]],Risultati[SqrCoppie],0))=""),"-",(SUMIFS(Risultati[Gol_SqrB],Risultati[SqrCoppie],CK$8&amp;RetiSD[[#This Row],[Squadra]])-SUMIFS(Risultati[Gol_SqrA],Risultati[SqrCoppie],CK$8&amp;RetiSD[[#This Row],[Squadra]]))+(SUMIFS(Risultati[Gol_SqrA],Risultati[SqrCoppie],RetiSD[[#This Row],[Squadra]]&amp;CK$8)-SUMIFS(Risultati[Gol_SqrB],Risultati[SqrCoppie],RetiSD[[#This Row],[Squadra]]&amp;CK$8)))))))</f>
        <v/>
      </c>
      <c r="CL13" s="2" t="str">
        <f>IF(RetiSD[[#This Row],[Squadra]]="","",IF(CL$8="","",IF(RetiSD[[#This Row],[Squadra]]=CL$8,"",IF(ISERROR(VLOOKUP(RetiSD[[#This Row],[Squadra]]&amp;CL$8,Risultati[SqrCoppie],1,FALSE)),"-",IF(AND(INDEX(Risultati[Gol_SqrA],MATCH(RetiSD[[#This Row],[Squadra]]&amp;CL$8,Risultati[SqrCoppie],0))="",INDEX(Risultati[Gol_SqrA],MATCH(CL$8&amp;RetiSD[[#This Row],[Squadra]],Risultati[SqrCoppie],0))=""),"-",(SUMIFS(Risultati[Gol_SqrB],Risultati[SqrCoppie],CL$8&amp;RetiSD[[#This Row],[Squadra]])-SUMIFS(Risultati[Gol_SqrA],Risultati[SqrCoppie],CL$8&amp;RetiSD[[#This Row],[Squadra]]))+(SUMIFS(Risultati[Gol_SqrA],Risultati[SqrCoppie],RetiSD[[#This Row],[Squadra]]&amp;CL$8)-SUMIFS(Risultati[Gol_SqrB],Risultati[SqrCoppie],RetiSD[[#This Row],[Squadra]]&amp;CL$8)))))))</f>
        <v/>
      </c>
      <c r="CM13" s="2" t="str">
        <f>IF(RetiSD[[#This Row],[Squadra]]="","",IF(CM$8="","",IF(RetiSD[[#This Row],[Squadra]]=CM$8,"",IF(ISERROR(VLOOKUP(RetiSD[[#This Row],[Squadra]]&amp;CM$8,Risultati[SqrCoppie],1,FALSE)),"-",IF(AND(INDEX(Risultati[Gol_SqrA],MATCH(RetiSD[[#This Row],[Squadra]]&amp;CM$8,Risultati[SqrCoppie],0))="",INDEX(Risultati[Gol_SqrA],MATCH(CM$8&amp;RetiSD[[#This Row],[Squadra]],Risultati[SqrCoppie],0))=""),"-",(SUMIFS(Risultati[Gol_SqrB],Risultati[SqrCoppie],CM$8&amp;RetiSD[[#This Row],[Squadra]])-SUMIFS(Risultati[Gol_SqrA],Risultati[SqrCoppie],CM$8&amp;RetiSD[[#This Row],[Squadra]]))+(SUMIFS(Risultati[Gol_SqrA],Risultati[SqrCoppie],RetiSD[[#This Row],[Squadra]]&amp;CM$8)-SUMIFS(Risultati[Gol_SqrB],Risultati[SqrCoppie],RetiSD[[#This Row],[Squadra]]&amp;CM$8)))))))</f>
        <v/>
      </c>
      <c r="CN13" s="2" t="str">
        <f>IF(RetiSD[[#This Row],[Squadra]]="","",IF(CN$8="","",IF(RetiSD[[#This Row],[Squadra]]=CN$8,"",IF(ISERROR(VLOOKUP(RetiSD[[#This Row],[Squadra]]&amp;CN$8,Risultati[SqrCoppie],1,FALSE)),"-",IF(AND(INDEX(Risultati[Gol_SqrA],MATCH(RetiSD[[#This Row],[Squadra]]&amp;CN$8,Risultati[SqrCoppie],0))="",INDEX(Risultati[Gol_SqrA],MATCH(CN$8&amp;RetiSD[[#This Row],[Squadra]],Risultati[SqrCoppie],0))=""),"-",(SUMIFS(Risultati[Gol_SqrB],Risultati[SqrCoppie],CN$8&amp;RetiSD[[#This Row],[Squadra]])-SUMIFS(Risultati[Gol_SqrA],Risultati[SqrCoppie],CN$8&amp;RetiSD[[#This Row],[Squadra]]))+(SUMIFS(Risultati[Gol_SqrA],Risultati[SqrCoppie],RetiSD[[#This Row],[Squadra]]&amp;CN$8)-SUMIFS(Risultati[Gol_SqrB],Risultati[SqrCoppie],RetiSD[[#This Row],[Squadra]]&amp;CN$8)))))))</f>
        <v/>
      </c>
      <c r="CO13" s="2" t="str">
        <f>IF(RetiSD[[#This Row],[Squadra]]="","",IF(CO$8="","",IF(RetiSD[[#This Row],[Squadra]]=CO$8,"",IF(ISERROR(VLOOKUP(RetiSD[[#This Row],[Squadra]]&amp;CO$8,Risultati[SqrCoppie],1,FALSE)),"-",IF(AND(INDEX(Risultati[Gol_SqrA],MATCH(RetiSD[[#This Row],[Squadra]]&amp;CO$8,Risultati[SqrCoppie],0))="",INDEX(Risultati[Gol_SqrA],MATCH(CO$8&amp;RetiSD[[#This Row],[Squadra]],Risultati[SqrCoppie],0))=""),"-",(SUMIFS(Risultati[Gol_SqrB],Risultati[SqrCoppie],CO$8&amp;RetiSD[[#This Row],[Squadra]])-SUMIFS(Risultati[Gol_SqrA],Risultati[SqrCoppie],CO$8&amp;RetiSD[[#This Row],[Squadra]]))+(SUMIFS(Risultati[Gol_SqrA],Risultati[SqrCoppie],RetiSD[[#This Row],[Squadra]]&amp;CO$8)-SUMIFS(Risultati[Gol_SqrB],Risultati[SqrCoppie],RetiSD[[#This Row],[Squadra]]&amp;CO$8)))))))</f>
        <v/>
      </c>
      <c r="CP13" s="2" t="str">
        <f>IF(RetiSD[[#This Row],[Squadra]]="","",IF(CP$8="","",IF(RetiSD[[#This Row],[Squadra]]=CP$8,"",IF(ISERROR(VLOOKUP(RetiSD[[#This Row],[Squadra]]&amp;CP$8,Risultati[SqrCoppie],1,FALSE)),"-",IF(AND(INDEX(Risultati[Gol_SqrA],MATCH(RetiSD[[#This Row],[Squadra]]&amp;CP$8,Risultati[SqrCoppie],0))="",INDEX(Risultati[Gol_SqrA],MATCH(CP$8&amp;RetiSD[[#This Row],[Squadra]],Risultati[SqrCoppie],0))=""),"-",(SUMIFS(Risultati[Gol_SqrB],Risultati[SqrCoppie],CP$8&amp;RetiSD[[#This Row],[Squadra]])-SUMIFS(Risultati[Gol_SqrA],Risultati[SqrCoppie],CP$8&amp;RetiSD[[#This Row],[Squadra]]))+(SUMIFS(Risultati[Gol_SqrA],Risultati[SqrCoppie],RetiSD[[#This Row],[Squadra]]&amp;CP$8)-SUMIFS(Risultati[Gol_SqrB],Risultati[SqrCoppie],RetiSD[[#This Row],[Squadra]]&amp;CP$8)))))))</f>
        <v/>
      </c>
      <c r="CQ13" s="2" t="str">
        <f>IF(RetiSD[[#This Row],[Squadra]]="","",IF(CQ$8="","",IF(RetiSD[[#This Row],[Squadra]]=CQ$8,"",IF(ISERROR(VLOOKUP(RetiSD[[#This Row],[Squadra]]&amp;CQ$8,Risultati[SqrCoppie],1,FALSE)),"-",IF(AND(INDEX(Risultati[Gol_SqrA],MATCH(RetiSD[[#This Row],[Squadra]]&amp;CQ$8,Risultati[SqrCoppie],0))="",INDEX(Risultati[Gol_SqrA],MATCH(CQ$8&amp;RetiSD[[#This Row],[Squadra]],Risultati[SqrCoppie],0))=""),"-",(SUMIFS(Risultati[Gol_SqrB],Risultati[SqrCoppie],CQ$8&amp;RetiSD[[#This Row],[Squadra]])-SUMIFS(Risultati[Gol_SqrA],Risultati[SqrCoppie],CQ$8&amp;RetiSD[[#This Row],[Squadra]]))+(SUMIFS(Risultati[Gol_SqrA],Risultati[SqrCoppie],RetiSD[[#This Row],[Squadra]]&amp;CQ$8)-SUMIFS(Risultati[Gol_SqrB],Risultati[SqrCoppie],RetiSD[[#This Row],[Squadra]]&amp;CQ$8)))))))</f>
        <v/>
      </c>
      <c r="CR13" s="2" t="str">
        <f>IF(RetiSD[[#This Row],[Squadra]]="","",IF(CR$8="","",IF(RetiSD[[#This Row],[Squadra]]=CR$8,"",IF(ISERROR(VLOOKUP(RetiSD[[#This Row],[Squadra]]&amp;CR$8,Risultati[SqrCoppie],1,FALSE)),"-",IF(AND(INDEX(Risultati[Gol_SqrA],MATCH(RetiSD[[#This Row],[Squadra]]&amp;CR$8,Risultati[SqrCoppie],0))="",INDEX(Risultati[Gol_SqrA],MATCH(CR$8&amp;RetiSD[[#This Row],[Squadra]],Risultati[SqrCoppie],0))=""),"-",(SUMIFS(Risultati[Gol_SqrB],Risultati[SqrCoppie],CR$8&amp;RetiSD[[#This Row],[Squadra]])-SUMIFS(Risultati[Gol_SqrA],Risultati[SqrCoppie],CR$8&amp;RetiSD[[#This Row],[Squadra]]))+(SUMIFS(Risultati[Gol_SqrA],Risultati[SqrCoppie],RetiSD[[#This Row],[Squadra]]&amp;CR$8)-SUMIFS(Risultati[Gol_SqrB],Risultati[SqrCoppie],RetiSD[[#This Row],[Squadra]]&amp;CR$8)))))))</f>
        <v/>
      </c>
      <c r="CS13" s="2" t="str">
        <f>IF(RetiSD[[#This Row],[Squadra]]="","",IF(CS$8="","",IF(RetiSD[[#This Row],[Squadra]]=CS$8,"",IF(ISERROR(VLOOKUP(RetiSD[[#This Row],[Squadra]]&amp;CS$8,Risultati[SqrCoppie],1,FALSE)),"-",IF(AND(INDEX(Risultati[Gol_SqrA],MATCH(RetiSD[[#This Row],[Squadra]]&amp;CS$8,Risultati[SqrCoppie],0))="",INDEX(Risultati[Gol_SqrA],MATCH(CS$8&amp;RetiSD[[#This Row],[Squadra]],Risultati[SqrCoppie],0))=""),"-",(SUMIFS(Risultati[Gol_SqrB],Risultati[SqrCoppie],CS$8&amp;RetiSD[[#This Row],[Squadra]])-SUMIFS(Risultati[Gol_SqrA],Risultati[SqrCoppie],CS$8&amp;RetiSD[[#This Row],[Squadra]]))+(SUMIFS(Risultati[Gol_SqrA],Risultati[SqrCoppie],RetiSD[[#This Row],[Squadra]]&amp;CS$8)-SUMIFS(Risultati[Gol_SqrB],Risultati[SqrCoppie],RetiSD[[#This Row],[Squadra]]&amp;CS$8)))))))</f>
        <v/>
      </c>
      <c r="CT13" s="2" t="str">
        <f>IF(RetiSD[[#This Row],[Squadra]]="","",IF(CT$8="","",IF(RetiSD[[#This Row],[Squadra]]=CT$8,"",IF(ISERROR(VLOOKUP(RetiSD[[#This Row],[Squadra]]&amp;CT$8,Risultati[SqrCoppie],1,FALSE)),"-",IF(AND(INDEX(Risultati[Gol_SqrA],MATCH(RetiSD[[#This Row],[Squadra]]&amp;CT$8,Risultati[SqrCoppie],0))="",INDEX(Risultati[Gol_SqrA],MATCH(CT$8&amp;RetiSD[[#This Row],[Squadra]],Risultati[SqrCoppie],0))=""),"-",(SUMIFS(Risultati[Gol_SqrB],Risultati[SqrCoppie],CT$8&amp;RetiSD[[#This Row],[Squadra]])-SUMIFS(Risultati[Gol_SqrA],Risultati[SqrCoppie],CT$8&amp;RetiSD[[#This Row],[Squadra]]))+(SUMIFS(Risultati[Gol_SqrA],Risultati[SqrCoppie],RetiSD[[#This Row],[Squadra]]&amp;CT$8)-SUMIFS(Risultati[Gol_SqrB],Risultati[SqrCoppie],RetiSD[[#This Row],[Squadra]]&amp;CT$8)))))))</f>
        <v/>
      </c>
      <c r="CU13" s="2" t="str">
        <f>IF(RetiSD[[#This Row],[Squadra]]="","",IF(CU$8="","",IF(RetiSD[[#This Row],[Squadra]]=CU$8,"",IF(ISERROR(VLOOKUP(RetiSD[[#This Row],[Squadra]]&amp;CU$8,Risultati[SqrCoppie],1,FALSE)),"-",IF(AND(INDEX(Risultati[Gol_SqrA],MATCH(RetiSD[[#This Row],[Squadra]]&amp;CU$8,Risultati[SqrCoppie],0))="",INDEX(Risultati[Gol_SqrA],MATCH(CU$8&amp;RetiSD[[#This Row],[Squadra]],Risultati[SqrCoppie],0))=""),"-",(SUMIFS(Risultati[Gol_SqrB],Risultati[SqrCoppie],CU$8&amp;RetiSD[[#This Row],[Squadra]])-SUMIFS(Risultati[Gol_SqrA],Risultati[SqrCoppie],CU$8&amp;RetiSD[[#This Row],[Squadra]]))+(SUMIFS(Risultati[Gol_SqrA],Risultati[SqrCoppie],RetiSD[[#This Row],[Squadra]]&amp;CU$8)-SUMIFS(Risultati[Gol_SqrB],Risultati[SqrCoppie],RetiSD[[#This Row],[Squadra]]&amp;CU$8)))))))</f>
        <v/>
      </c>
      <c r="CV13" s="2" t="str">
        <f>IF(RetiSD[[#This Row],[Squadra]]="","",IF(CV$8="","",IF(RetiSD[[#This Row],[Squadra]]=CV$8,"",IF(ISERROR(VLOOKUP(RetiSD[[#This Row],[Squadra]]&amp;CV$8,Risultati[SqrCoppie],1,FALSE)),"-",IF(AND(INDEX(Risultati[Gol_SqrA],MATCH(RetiSD[[#This Row],[Squadra]]&amp;CV$8,Risultati[SqrCoppie],0))="",INDEX(Risultati[Gol_SqrA],MATCH(CV$8&amp;RetiSD[[#This Row],[Squadra]],Risultati[SqrCoppie],0))=""),"-",(SUMIFS(Risultati[Gol_SqrB],Risultati[SqrCoppie],CV$8&amp;RetiSD[[#This Row],[Squadra]])-SUMIFS(Risultati[Gol_SqrA],Risultati[SqrCoppie],CV$8&amp;RetiSD[[#This Row],[Squadra]]))+(SUMIFS(Risultati[Gol_SqrA],Risultati[SqrCoppie],RetiSD[[#This Row],[Squadra]]&amp;CV$8)-SUMIFS(Risultati[Gol_SqrB],Risultati[SqrCoppie],RetiSD[[#This Row],[Squadra]]&amp;CV$8)))))))</f>
        <v/>
      </c>
      <c r="CW13" s="2" t="str">
        <f>IF(RetiSD[[#This Row],[Squadra]]="","",IF(CW$8="","",IF(RetiSD[[#This Row],[Squadra]]=CW$8,"",IF(ISERROR(VLOOKUP(RetiSD[[#This Row],[Squadra]]&amp;CW$8,Risultati[SqrCoppie],1,FALSE)),"-",IF(AND(INDEX(Risultati[Gol_SqrA],MATCH(RetiSD[[#This Row],[Squadra]]&amp;CW$8,Risultati[SqrCoppie],0))="",INDEX(Risultati[Gol_SqrA],MATCH(CW$8&amp;RetiSD[[#This Row],[Squadra]],Risultati[SqrCoppie],0))=""),"-",(SUMIFS(Risultati[Gol_SqrB],Risultati[SqrCoppie],CW$8&amp;RetiSD[[#This Row],[Squadra]])-SUMIFS(Risultati[Gol_SqrA],Risultati[SqrCoppie],CW$8&amp;RetiSD[[#This Row],[Squadra]]))+(SUMIFS(Risultati[Gol_SqrA],Risultati[SqrCoppie],RetiSD[[#This Row],[Squadra]]&amp;CW$8)-SUMIFS(Risultati[Gol_SqrB],Risultati[SqrCoppie],RetiSD[[#This Row],[Squadra]]&amp;CW$8)))))))</f>
        <v/>
      </c>
      <c r="CX13" s="2" t="str">
        <f>IF(RetiSD[[#This Row],[Squadra]]="","",IF(CX$8="","",IF(RetiSD[[#This Row],[Squadra]]=CX$8,"",IF(ISERROR(VLOOKUP(RetiSD[[#This Row],[Squadra]]&amp;CX$8,Risultati[SqrCoppie],1,FALSE)),"-",IF(AND(INDEX(Risultati[Gol_SqrA],MATCH(RetiSD[[#This Row],[Squadra]]&amp;CX$8,Risultati[SqrCoppie],0))="",INDEX(Risultati[Gol_SqrA],MATCH(CX$8&amp;RetiSD[[#This Row],[Squadra]],Risultati[SqrCoppie],0))=""),"-",(SUMIFS(Risultati[Gol_SqrB],Risultati[SqrCoppie],CX$8&amp;RetiSD[[#This Row],[Squadra]])-SUMIFS(Risultati[Gol_SqrA],Risultati[SqrCoppie],CX$8&amp;RetiSD[[#This Row],[Squadra]]))+(SUMIFS(Risultati[Gol_SqrA],Risultati[SqrCoppie],RetiSD[[#This Row],[Squadra]]&amp;CX$8)-SUMIFS(Risultati[Gol_SqrB],Risultati[SqrCoppie],RetiSD[[#This Row],[Squadra]]&amp;CX$8)))))))</f>
        <v/>
      </c>
      <c r="CY13" s="2" t="str">
        <f>IF(RetiSD[[#This Row],[Squadra]]="","",IF(CY$8="","",IF(RetiSD[[#This Row],[Squadra]]=CY$8,"",IF(ISERROR(VLOOKUP(RetiSD[[#This Row],[Squadra]]&amp;CY$8,Risultati[SqrCoppie],1,FALSE)),"-",IF(AND(INDEX(Risultati[Gol_SqrA],MATCH(RetiSD[[#This Row],[Squadra]]&amp;CY$8,Risultati[SqrCoppie],0))="",INDEX(Risultati[Gol_SqrA],MATCH(CY$8&amp;RetiSD[[#This Row],[Squadra]],Risultati[SqrCoppie],0))=""),"-",(SUMIFS(Risultati[Gol_SqrB],Risultati[SqrCoppie],CY$8&amp;RetiSD[[#This Row],[Squadra]])-SUMIFS(Risultati[Gol_SqrA],Risultati[SqrCoppie],CY$8&amp;RetiSD[[#This Row],[Squadra]]))+(SUMIFS(Risultati[Gol_SqrA],Risultati[SqrCoppie],RetiSD[[#This Row],[Squadra]]&amp;CY$8)-SUMIFS(Risultati[Gol_SqrB],Risultati[SqrCoppie],RetiSD[[#This Row],[Squadra]]&amp;CY$8)))))))</f>
        <v/>
      </c>
      <c r="DA13" s="1" t="str" cm="1">
        <f t="array" ref="DA13">IF(INDEX(ListaSquadre[],ROW()-ROW(Classifica[#Headers]))="","",INDEX(ListaSquadre[],ROW()-ROW(Classifica[#Headers])))</f>
        <v/>
      </c>
      <c r="DB13" s="2">
        <f ca="1">SUMIF(Risultati[SqrA],Classifica[[#This Row],[Squadra]],Risultati[Punti_SqrA])+SUMIF(Risultati[SqrB],Classifica[[#This Row],[Squadra]],Risultati[Punti_SqrB])-INDEX(Penalizzazione[PuntiPen],MATCH(Classifica[[#This Row],[Squadra]],Penalizzazione[ListaSqr],0))</f>
        <v>0</v>
      </c>
      <c r="DC13" s="2">
        <f ca="1">COUNTIFS(Risultati[Punti_SqrA],"&gt;=0",Risultati[SqrA],Classifica[[#This Row],[Squadra]])+COUNTIFS(Risultati[Punti_SqrB],"&gt;=0",Risultati[SqrB],Classifica[[#This Row],[Squadra]])</f>
        <v>0</v>
      </c>
      <c r="DD13" s="2">
        <f ca="1">Classifica[[#This Row],[Punti]]-Classifica[[#This Row],[Giocate]]/100-ROW()/100000</f>
        <v>-1.2999999999999999E-4</v>
      </c>
      <c r="DE13" s="2" t="str">
        <f t="array" aca="1" ref="DE13" ca="1">INDEX(Classifica[Squadra],MATCH(LARGE(Classifica[Parziale],ROW()-ROW(Classifica[#Headers])),Classifica[Parziale],0))</f>
        <v/>
      </c>
      <c r="DF13" s="2">
        <f ca="1">INDEX(Classifica[Punti],MATCH(Classifica[[#This Row],[ClParziale]],Classifica[Squadra],0))-INDEX(Classifica[Giocate],MATCH(Classifica[[#This Row],[ClParziale]],Classifica[Squadra],0))/100</f>
        <v>0</v>
      </c>
      <c r="DG13" s="2" t="str">
        <f ca="1">IF(COUNTIF(Classifica[PreParimerito],Classifica[[#This Row],[PreParimerito]])&gt;1,Classifica[[#This Row],[ClParziale]],"")</f>
        <v/>
      </c>
      <c r="DH13" s="2">
        <f ca="1">IF(Classifica[[#This Row],[Parimerito]]="",0,INDEX(Avulsa[ClassificaFinaleScontriDiretti],MATCH(Classifica[[#This Row],[Parimerito]],Avulsa[Squadre],0)))</f>
        <v>0</v>
      </c>
      <c r="DI13" s="2">
        <f ca="1">SUMIF(Risultati[SqrA],Classifica[[#This Row],[ClParziale]],Risultati[Gol_SqrA])+SUMIF(Risultati[SqrB],Classifica[[#This Row],[ClParziale]],Risultati[Gol_SqrB])</f>
        <v>0</v>
      </c>
      <c r="DJ13" s="2">
        <f ca="1">SUMIF(Risultati[SqrA],Classifica[[#This Row],[ClParziale]],Risultati[Gol_SqrB])+SUMIF(Risultati[SqrB],Classifica[[#This Row],[ClParziale]],Risultati[Gol_SqrA])</f>
        <v>0</v>
      </c>
      <c r="DK13" s="2">
        <f ca="1">Classifica[[#This Row],[GolFatti]]-Classifica[[#This Row],[GolSubiti]]</f>
        <v>0</v>
      </c>
      <c r="DL13" s="2">
        <f ca="1">(INDEX(Classifica[Punti],MATCH(Classifica[[#This Row],[ClParziale]],Classifica[Squadra],0))-INDEX(Classifica[Giocate],MATCH(Classifica[[#This Row],[ClParziale]],Classifica[Squadra],0))/100-Classifica[[#This Row],[Avulsa]]/10000+Classifica[[#This Row],[DifferenzaReti]]/1000000+Classifica[[#This Row],[GolFatti]]/100000000-COUNTIF(Classifica[ClParziale],"&lt;="&amp;Classifica[[#This Row],[ClParziale]])/10000000000)</f>
        <v>0</v>
      </c>
      <c r="DM13" s="2">
        <f ca="1">_xlfn.RANK.EQ(Classifica[[#This Row],[CalcoloClassificaFinale]],Classifica[CalcoloClassificaFinale],0)</f>
        <v>1</v>
      </c>
    </row>
    <row r="14" spans="2:117" x14ac:dyDescent="0.2">
      <c r="B14" s="1">
        <f t="shared" ca="1" si="0"/>
        <v>11</v>
      </c>
      <c r="C14" s="2" cm="1">
        <f t="array" ref="C14">Check[]/2</f>
        <v>2</v>
      </c>
      <c r="D14" s="1" t="str" cm="1">
        <f t="array" ref="D14">IF(ROW()-ROW(Helper[#Headers])&lt;Check[],"Giornata"&amp;ROW()-ROW(Helper[#Headers]),IF(ROW()-ROW(Helper[#Headers])&gt;(Check[]-1)*2,"","Giornata"&amp;12+ROW(D14)-Check[]))</f>
        <v>Giornata22</v>
      </c>
      <c r="F14" s="1" cm="1">
        <f t="array" ref="F14">IF(ROW()-ROW(Risultati[#Headers])&gt;Check[]*(Check[]-1),"",Check[]*(Check[]-1)-Check[]*(Check[]-1)+ROW()-ROW(Risultati[#Headers]))</f>
        <v>6</v>
      </c>
      <c r="G14" s="1" t="str">
        <f ca="1">IF(Risultati[[#This Row],[ID_Riga]]="","",VLOOKUP(F14,Helper[],3,TRUE))</f>
        <v>Giornata3</v>
      </c>
      <c r="H14" s="1">
        <f ca="1">IF(Risultati[[#This Row],[ID_Riga]]="","",Risultati[[#This Row],[ID_Riga]]-VLOOKUP(Risultati[[#This Row],[ID_Riga]],Helper[],1,TRUE)+1)</f>
        <v>2</v>
      </c>
      <c r="I14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4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4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4" s="1" t="str">
        <f ca="1">IF(Risultati[[#This Row],[Punti_SqrA]]="","",IF(Risultati[[#This Row],[Punti_SqrA]]=3,0,IF(Risultati[[#This Row],[Punti_SqrA]]=0,3,1)))</f>
        <v/>
      </c>
      <c r="M14" s="1" t="str">
        <f ca="1">IF(Risultati[[#This Row],[Punti_SqrA]]="","",SUM(INDEX(INDIRECT(Risultati[[#This Row],[Tabella]]),Risultati[[#This Row],[RigaTab]],3)))</f>
        <v/>
      </c>
      <c r="N14" s="1" t="str">
        <f ca="1">IF(Risultati[[#This Row],[Punti_SqrA]]="","",SUM(INDEX(INDIRECT(Risultati[[#This Row],[Tabella]]),Risultati[[#This Row],[RigaTab]],4)))</f>
        <v/>
      </c>
      <c r="O14" s="1" t="str">
        <f ca="1">Risultati[[#This Row],[SqrA]]&amp;Risultati[[#This Row],[SqrB]]</f>
        <v/>
      </c>
      <c r="Q14" s="1" t="str" cm="1">
        <f t="array" ref="Q14">IF(INDEX(ListaSquadre[],ROW()-ROW(Penalizzazione[#Headers]))="","",INDEX(ListaSquadre[],ROW()-ROW(Penalizzazione[#Headers])))</f>
        <v/>
      </c>
      <c r="R14" s="1">
        <v>0</v>
      </c>
      <c r="T14" s="2">
        <f ca="1">IFERROR(INDEX(Classifica[PreParimerito],MATCH(Avulsa[[#This Row],[Squadre]],Classifica[ClParziale],0)),"")</f>
        <v>0</v>
      </c>
      <c r="U14" s="3" t="str">
        <f t="array" aca="1" ref="U14" ca="1">IF(ROWS(U$8:U13)&gt;COUNTA(Classifica[Parimerito]),"",IFERROR(INDEX(Classifica[Parimerito],SMALL(IF(Classifica[Parimerito]&lt;&gt;"",ROW(Classifica[Parimerito])-ROW(Classifica[#Headers])),ROWS(U$8:U13))),""))</f>
        <v/>
      </c>
      <c r="V14" s="2" t="str">
        <f ca="1">IF(Avulsa[[#This Row],[Parimerito]]="","",IF(Avulsa[[#This Row],[Parimerito]]=OFFSET(Avulsa[[#This Row],[Parimerito]],1,0),VLOOKUP(Avulsa[[#This Row],[Squadre]],$BI$9:$CC$28,MATCH(OFFSET(Avulsa[[#This Row],[Squadre]],1,0),$BJ$8:$CC$8,0)+1,FALSE),""))</f>
        <v/>
      </c>
      <c r="W14" s="2" t="str">
        <f ca="1">IF(Avulsa[[#This Row],[Parimerito]]="","",IF(Avulsa[[#This Row],[Parimerito]]=OFFSET(Avulsa[[#This Row],[Parimerito]],-1,0),VLOOKUP(Avulsa[[#This Row],[Squadre]],$BI$9:$CC$28,MATCH(OFFSET(Avulsa[[#This Row],[Squadre]],-1,0),$BJ$8:$CC$8,0)+1,FALSE),""))</f>
        <v/>
      </c>
      <c r="X14" s="2" t="str">
        <f ca="1">IF(Avulsa[[#This Row],[Parimerito]]="","",IF(Avulsa[[#This Row],[Parimerito]]=OFFSET(Avulsa[[#This Row],[Parimerito]],2,0),VLOOKUP(Avulsa[[#This Row],[Squadre]],$BI$9:$CC$28,MATCH(OFFSET(Avulsa[[#This Row],[Squadre]],2,0),$BJ$8:$CC$8,0)+1,FALSE),""))</f>
        <v/>
      </c>
      <c r="Y14" s="2" t="str">
        <f ca="1">IF(Avulsa[[#This Row],[Parimerito]]="","",IF(Avulsa[[#This Row],[Parimerito]]=OFFSET(Avulsa[[#This Row],[Parimerito]],-2,0),VLOOKUP(Avulsa[[#This Row],[Squadre]],$BI$9:$CC$28,MATCH(OFFSET(Avulsa[[#This Row],[Squadre]],-2,0),$BJ$8:$CC$8,0)+1,FALSE),""))</f>
        <v/>
      </c>
      <c r="Z14" s="2" t="str">
        <f ca="1">IF(Avulsa[[#This Row],[Parimerito]]="","",IF(Avulsa[[#This Row],[Parimerito]]=OFFSET(Avulsa[[#This Row],[Parimerito]],3,0),VLOOKUP(Avulsa[[#This Row],[Squadre]],$BI$9:$CC$28,MATCH(OFFSET(Avulsa[[#This Row],[Squadre]],3,0),$BJ$8:$CC$8,0)+1,FALSE),""))</f>
        <v/>
      </c>
      <c r="AA14" s="2" t="str">
        <f ca="1">IF(Avulsa[[#This Row],[Parimerito]]="","",IF(Avulsa[[#This Row],[Parimerito]]=OFFSET(Avulsa[[#This Row],[Parimerito]],-3,0),VLOOKUP(Avulsa[[#This Row],[Squadre]],$BI$9:$CC$28,MATCH(OFFSET(Avulsa[[#This Row],[Squadre]],-3,0),$BJ$8:$CC$8,0)+1,FALSE),""))</f>
        <v/>
      </c>
      <c r="AB14" s="2" t="str">
        <f ca="1">IF(Avulsa[[#This Row],[Parimerito]]="","",IF(Avulsa[[#This Row],[Parimerito]]=OFFSET(Avulsa[[#This Row],[Parimerito]],4,0),VLOOKUP(Avulsa[[#This Row],[Squadre]],$BI$9:$CC$28,MATCH(OFFSET(Avulsa[[#This Row],[Squadre]],4,0),$BJ$8:$CC$8,0)+1,FALSE),""))</f>
        <v/>
      </c>
      <c r="AC14" s="2" t="str">
        <f ca="1">IF(Avulsa[[#This Row],[Parimerito]]="","",IF(Avulsa[[#This Row],[Parimerito]]=OFFSET(Avulsa[[#This Row],[Parimerito]],-4,0),VLOOKUP(Avulsa[[#This Row],[Squadre]],$BI$9:$CC$28,MATCH(OFFSET(Avulsa[[#This Row],[Squadre]],-4,0),$BJ$8:$CC$8,0)+1,FALSE),""))</f>
        <v/>
      </c>
      <c r="AD14" s="2" t="str">
        <f ca="1">IF(Avulsa[[#This Row],[Parimerito]]="","",IF(Avulsa[[#This Row],[Parimerito]]=OFFSET(Avulsa[[#This Row],[Parimerito]],5,0),VLOOKUP(Avulsa[[#This Row],[Squadre]],$BI$9:$CC$28,MATCH(OFFSET(Avulsa[[#This Row],[Squadre]],5,0),$BJ$8:$CC$8,0)+1,FALSE),""))</f>
        <v/>
      </c>
      <c r="AE14" s="2" t="str">
        <f ca="1">IF(Avulsa[[#This Row],[Parimerito]]="","",IF(Avulsa[[#This Row],[Parimerito]]=OFFSET(Avulsa[[#This Row],[Parimerito]],-5,0),VLOOKUP(Avulsa[[#This Row],[Squadre]],$BI$9:$CC$28,MATCH(OFFSET(Avulsa[[#This Row],[Squadre]],-5,0),$BJ$8:$CC$8,0)+1,FALSE),""))</f>
        <v/>
      </c>
      <c r="AF14" s="2" t="str">
        <f ca="1">IF(Avulsa[[#This Row],[Parimerito]]="","",IF(Avulsa[[#This Row],[Parimerito]]=OFFSET(Avulsa[[#This Row],[Parimerito]],6,0),VLOOKUP(Avulsa[[#This Row],[Squadre]],$BI$9:$CC$28,MATCH(OFFSET(Avulsa[[#This Row],[Squadre]],6,0),$BJ$8:$CC$8,0)+1,FALSE),""))</f>
        <v/>
      </c>
      <c r="AG14" s="2" t="str">
        <f ca="1">IF(Avulsa[[#This Row],[Parimerito]]="","",IF(Avulsa[[#This Row],[Parimerito]]=OFFSET(Avulsa[[#This Row],[Parimerito]],-6,0),VLOOKUP(Avulsa[[#This Row],[Squadre]],$BI$9:$CC$28,MATCH(OFFSET(Avulsa[[#This Row],[Squadre]],-6,0),$BJ$8:$CC$8,0)+1,FALSE),""))</f>
        <v/>
      </c>
      <c r="AH14" s="2" t="str">
        <f ca="1">IF(Avulsa[[#This Row],[Parimerito]]="","",IF(Avulsa[[#This Row],[Parimerito]]=OFFSET(Avulsa[[#This Row],[Parimerito]],7,0),VLOOKUP(Avulsa[[#This Row],[Squadre]],$BI$9:$CC$28,MATCH(OFFSET(Avulsa[[#This Row],[Squadre]],7,0),$BJ$8:$CC$8,0)+1,FALSE),""))</f>
        <v/>
      </c>
      <c r="AI14" s="2" t="e">
        <f ca="1">IF(Avulsa[[#This Row],[Parimerito]]="","",IF(Avulsa[[#This Row],[Parimerito]]=OFFSET(Avulsa[[#This Row],[Parimerito]],-7,0),VLOOKUP(Avulsa[[#This Row],[Squadre]],$BI$9:$CC$28,MATCH(OFFSET(Avulsa[[#This Row],[Squadre]],-7,0),$BJ$8:$CC$8,0)+1,FALSE),""))</f>
        <v>#N/A</v>
      </c>
      <c r="AJ14" s="2" t="str">
        <f ca="1">IF(Avulsa[[#This Row],[Parimerito]]="","",IF(Avulsa[[#This Row],[Parimerito]]=OFFSET(Avulsa[[#This Row],[Parimerito]],8,0),VLOOKUP(Avulsa[[#This Row],[Squadre]],$BI$9:$CC$28,MATCH(OFFSET(Avulsa[[#This Row],[Squadre]],8,0),$BJ$8:$CC$8,0)+1,FALSE),""))</f>
        <v/>
      </c>
      <c r="AK14" s="2" t="e">
        <f ca="1">IF(Avulsa[[#This Row],[Parimerito]]="","",IF(Avulsa[[#This Row],[Parimerito]]=OFFSET(Avulsa[[#This Row],[Parimerito]],-8,0),VLOOKUP(Avulsa[[#This Row],[Squadre]],$BI$9:$CC$28,MATCH(OFFSET(Avulsa[[#This Row],[Squadre]],-8,0),$BJ$8:$CC$8,0)+1,FALSE),""))</f>
        <v>#N/A</v>
      </c>
      <c r="AL14" s="2" t="e">
        <f ca="1">IF(Avulsa[[#This Row],[Parimerito]]="","",SUM(Avulsa[[#This Row],[1a]:[8b]]))</f>
        <v>#N/A</v>
      </c>
      <c r="AM14" s="2" t="e" cm="1">
        <f t="array" aca="1" ref="AM14" ca="1">IF(Avulsa[[#This Row],[Parimerito]]="","",SUMPRODUCT(--(Avulsa[[#This Row],[Parimerito]]=Avulsa[Parimerito]),--(Avulsa[[#This Row],[Punti]]&lt;Avulsa[Punti]))+1)</f>
        <v>#N/A</v>
      </c>
      <c r="AN14" s="2" t="str">
        <f ca="1">IF(Avulsa[[#This Row],[Parimerito]]="","",IF(Avulsa[[#This Row],[Parimerito]]=OFFSET(Avulsa[[#This Row],[Parimerito]],1,0),VLOOKUP(Avulsa[[#This Row],[Squadre]],$CE$9:$CY$28,MATCH(OFFSET(Avulsa[[#This Row],[Squadre]],1,0),$CF$8:$CY$8,0)+1,FALSE),""))</f>
        <v/>
      </c>
      <c r="AO14" s="2" t="str">
        <f ca="1">IF(Avulsa[[#This Row],[Parimerito]]="","",IF(Avulsa[[#This Row],[Parimerito]]=OFFSET(Avulsa[[#This Row],[Parimerito]],-1,0),VLOOKUP(Avulsa[[#This Row],[Squadre]],$CE$9:$CY$28,MATCH(OFFSET(Avulsa[[#This Row],[Squadre]],-1,0),$CF$8:$CY$8,0)+1,FALSE),""))</f>
        <v/>
      </c>
      <c r="AP14" s="2" t="str">
        <f ca="1">IF(Avulsa[[#This Row],[Parimerito]]="","",IF(Avulsa[[#This Row],[Parimerito]]=OFFSET(Avulsa[[#This Row],[Parimerito]],2,0),VLOOKUP(Avulsa[[#This Row],[Squadre]],$CE$9:$CY$28,MATCH(OFFSET(Avulsa[[#This Row],[Squadre]],2,0),$CF$8:$CY$8,0)+1,FALSE),""))</f>
        <v/>
      </c>
      <c r="AQ14" s="2" t="str">
        <f ca="1">IF(Avulsa[[#This Row],[Parimerito]]="","",IF(Avulsa[[#This Row],[Parimerito]]=OFFSET(Avulsa[[#This Row],[Parimerito]],-2,0),VLOOKUP(Avulsa[[#This Row],[Squadre]],$CE$9:$CY$28,MATCH(OFFSET(Avulsa[[#This Row],[Squadre]],-2,0),$CF$8:$CY$8,0)+1,FALSE),""))</f>
        <v/>
      </c>
      <c r="AR14" s="2" t="str">
        <f ca="1">IF(Avulsa[[#This Row],[Parimerito]]="","",IF(Avulsa[[#This Row],[Parimerito]]=OFFSET(Avulsa[[#This Row],[Parimerito]],3,0),VLOOKUP(Avulsa[[#This Row],[Squadre]],$CE$9:$CY$28,MATCH(OFFSET(Avulsa[[#This Row],[Squadre]],3,0),$CF$8:$CY$8,0)+1,FALSE),""))</f>
        <v/>
      </c>
      <c r="AS14" s="2" t="str">
        <f ca="1">IF(Avulsa[[#This Row],[Parimerito]]="","",IF(Avulsa[[#This Row],[Parimerito]]=OFFSET(Avulsa[[#This Row],[Parimerito]],-3,0),VLOOKUP(Avulsa[[#This Row],[Squadre]],$CE$9:$CY$28,MATCH(OFFSET(Avulsa[[#This Row],[Squadre]],-3,0),$CF$8:$CY$8,0)+1,FALSE),""))</f>
        <v/>
      </c>
      <c r="AT14" s="2" t="str">
        <f ca="1">IF(Avulsa[[#This Row],[Parimerito]]="","",IF(Avulsa[[#This Row],[Parimerito]]=OFFSET(Avulsa[[#This Row],[Parimerito]],4,0),VLOOKUP(Avulsa[[#This Row],[Squadre]],$CE$9:$CY$28,MATCH(OFFSET(Avulsa[[#This Row],[Squadre]],4,0),$CF$8:$CY$8,0)+1,FALSE),""))</f>
        <v/>
      </c>
      <c r="AU14" s="2" t="str">
        <f ca="1">IF(Avulsa[[#This Row],[Parimerito]]="","",IF(Avulsa[[#This Row],[Parimerito]]=OFFSET(Avulsa[[#This Row],[Parimerito]],-4,0),VLOOKUP(Avulsa[[#This Row],[Squadre]],$CE$9:$CY$28,MATCH(OFFSET(Avulsa[[#This Row],[Squadre]],-4,0),$CF$8:$CY$8,0)+1,FALSE),""))</f>
        <v/>
      </c>
      <c r="AV14" s="2" t="str">
        <f ca="1">IF(Avulsa[[#This Row],[Parimerito]]="","",IF(Avulsa[[#This Row],[Parimerito]]=OFFSET(Avulsa[[#This Row],[Parimerito]],5,0),VLOOKUP(Avulsa[[#This Row],[Squadre]],$CE$9:$CY$28,MATCH(OFFSET(Avulsa[[#This Row],[Squadre]],5,0),$CF$8:$CY$8,0)+1,FALSE),""))</f>
        <v/>
      </c>
      <c r="AW14" s="2" t="str">
        <f ca="1">IF(Avulsa[[#This Row],[Parimerito]]="","",IF(Avulsa[[#This Row],[Parimerito]]=OFFSET(Avulsa[[#This Row],[Parimerito]],-5,0),VLOOKUP(Avulsa[[#This Row],[Squadre]],$CE$9:$CY$28,MATCH(OFFSET(Avulsa[[#This Row],[Squadre]],-5,0),$CF$8:$CY$8,0)+1,FALSE),""))</f>
        <v/>
      </c>
      <c r="AX14" s="2" t="str">
        <f ca="1">IF(Avulsa[[#This Row],[Parimerito]]="","",IF(Avulsa[[#This Row],[Parimerito]]=OFFSET(Avulsa[[#This Row],[Parimerito]],6,0),VLOOKUP(Avulsa[[#This Row],[Squadre]],$CE$9:$CY$28,MATCH(OFFSET(Avulsa[[#This Row],[Squadre]],6,0),$CF$8:$CY$8,0)+1,FALSE),""))</f>
        <v/>
      </c>
      <c r="AY14" s="2" t="str">
        <f ca="1">IF(Avulsa[[#This Row],[Parimerito]]="","",IF(Avulsa[[#This Row],[Parimerito]]=OFFSET(Avulsa[[#This Row],[Parimerito]],-6,0),VLOOKUP(Avulsa[[#This Row],[Squadre]],$CE$9:$CY$28,MATCH(OFFSET(Avulsa[[#This Row],[Squadre]],-6,0),$CF$8:$CY$8,0)+1,FALSE),""))</f>
        <v/>
      </c>
      <c r="AZ14" s="2" t="str">
        <f ca="1">IF(Avulsa[[#This Row],[Parimerito]]="","",IF(Avulsa[[#This Row],[Parimerito]]=OFFSET(Avulsa[[#This Row],[Parimerito]],7,0),VLOOKUP(Avulsa[[#This Row],[Squadre]],$CE$9:$CY$28,MATCH(OFFSET(Avulsa[[#This Row],[Squadre]],7,0),$CF$8:$CY$8,0)+1,FALSE),""))</f>
        <v/>
      </c>
      <c r="BA14" s="2" t="e">
        <f ca="1">IF(Avulsa[[#This Row],[Parimerito]]="","",IF(Avulsa[[#This Row],[Parimerito]]=OFFSET(Avulsa[[#This Row],[Parimerito]],-7,0),VLOOKUP(Avulsa[[#This Row],[Squadre]],$CE$9:$CY$28,MATCH(OFFSET(Avulsa[[#This Row],[Squadre]],-7,0),$CF$8:$CY$8,0)+1,FALSE),""))</f>
        <v>#N/A</v>
      </c>
      <c r="BB14" s="2" t="str">
        <f ca="1">IF(Avulsa[[#This Row],[Parimerito]]="","",IF(Avulsa[[#This Row],[Parimerito]]=OFFSET(Avulsa[[#This Row],[Parimerito]],8,0),VLOOKUP(Avulsa[[#This Row],[Squadre]],$CE$9:$CY$28,MATCH(OFFSET(Avulsa[[#This Row],[Squadre]],8,0),$CF$8:$CY$8,0)+1,FALSE),""))</f>
        <v/>
      </c>
      <c r="BC14" s="2" t="e">
        <f ca="1">IF(Avulsa[[#This Row],[Parimerito]]="","",IF(Avulsa[[#This Row],[Parimerito]]=OFFSET(Avulsa[[#This Row],[Parimerito]],-8,0),VLOOKUP(Avulsa[[#This Row],[Squadre]],$CE$9:$CY$28,MATCH(OFFSET(Avulsa[[#This Row],[Squadre]],-8,0),$CF$8:$CY$8,0)+1,FALSE),""))</f>
        <v>#N/A</v>
      </c>
      <c r="BD14" s="2" t="e">
        <f ca="1">IF(Avulsa[[#This Row],[Parimerito]]="","",SUM(Avulsa[[#This Row],[a1]:[h2]]))</f>
        <v>#N/A</v>
      </c>
      <c r="BE14" s="2" t="e" cm="1">
        <f t="array" aca="1" ref="BE14" ca="1">IF(Avulsa[[#This Row],[Parimerito]]="","",SUMPRODUCT(--(Avulsa[[#This Row],[Parimerito]]=Avulsa[Parimerito]),--(Avulsa[[#This Row],[Gol]]&lt;Avulsa[Gol]))+1)</f>
        <v>#N/A</v>
      </c>
      <c r="BF14" s="2" t="str">
        <f ca="1">IFERROR(Avulsa[[#This Row],[ClassificaPuntiScontriDiretti]]+Avulsa[[#This Row],[ClassificaGolScontriDiretti]]/100,"")</f>
        <v/>
      </c>
      <c r="BG14" s="2" t="str">
        <f ca="1">IFERROR(_xlfn.RANK.EQ(Avulsa[[#This Row],[calc]],Avulsa[calc],1),"")</f>
        <v/>
      </c>
      <c r="BI14" s="16" t="str" cm="1">
        <f t="array" ref="BI14">IF(INDEX(ListaSquadre[],ROW()-1-ROW(PuntiSD[#Headers]))="","",INDEX(ListaSquadre[],ROW()-1-ROW(PuntiSD[#Headers])))</f>
        <v/>
      </c>
      <c r="BJ14" s="18" t="str">
        <f>IF(PuntiSD[[#This Row],[Squadra]]="","",IF(BJ$8="","",IF(PuntiSD[[#This Row],[Squadra]]=BJ$8,"",IF(ISERROR(VLOOKUP(PuntiSD[[#This Row],[Squadra]]&amp;BJ$8,Risultati[SqrCoppie],1,FALSE)),"-",IF(AND(INDEX(Risultati[Punti_SqrA],MATCH(PuntiSD[[#This Row],[Squadra]]&amp;BJ$8,Risultati[SqrCoppie],0))="",INDEX(Risultati[Punti_SqrA],MATCH(BJ$8&amp;PuntiSD[[#This Row],[Squadra]],Risultati[SqrCoppie],0))=""),"-",SUMIFS(Risultati[Punti_SqrA],Risultati[SqrA],PuntiSD[[#This Row],[Squadra]],Risultati[SqrB],BJ$8)+SUMIFS(Risultati[Punti_SqrB],Risultati[SqrB],PuntiSD[[#This Row],[Squadra]],Risultati[SqrA],BJ$8))))))</f>
        <v/>
      </c>
      <c r="BK14" s="18" t="str">
        <f>IF(PuntiSD[[#This Row],[Squadra]]="","",IF(BK$8="","",IF(PuntiSD[[#This Row],[Squadra]]=BK$8,"",IF(ISERROR(VLOOKUP(PuntiSD[[#This Row],[Squadra]]&amp;BK$8,Risultati[SqrCoppie],1,FALSE)),"-",IF(AND(INDEX(Risultati[Punti_SqrA],MATCH(PuntiSD[[#This Row],[Squadra]]&amp;BK$8,Risultati[SqrCoppie],0))="",INDEX(Risultati[Punti_SqrA],MATCH(BK$8&amp;PuntiSD[[#This Row],[Squadra]],Risultati[SqrCoppie],0))=""),"-",SUMIFS(Risultati[Punti_SqrA],Risultati[SqrA],PuntiSD[[#This Row],[Squadra]],Risultati[SqrB],BK$8)+SUMIFS(Risultati[Punti_SqrB],Risultati[SqrB],PuntiSD[[#This Row],[Squadra]],Risultati[SqrA],BK$8))))))</f>
        <v/>
      </c>
      <c r="BL14" s="2" t="str">
        <f>IF(PuntiSD[[#This Row],[Squadra]]="","",IF(BL$8="","",IF(PuntiSD[[#This Row],[Squadra]]=BL$8,"",IF(ISERROR(VLOOKUP(PuntiSD[[#This Row],[Squadra]]&amp;BL$8,Risultati[SqrCoppie],1,FALSE)),"-",IF(AND(INDEX(Risultati[Punti_SqrA],MATCH(PuntiSD[[#This Row],[Squadra]]&amp;BL$8,Risultati[SqrCoppie],0))="",INDEX(Risultati[Punti_SqrA],MATCH(BL$8&amp;PuntiSD[[#This Row],[Squadra]],Risultati[SqrCoppie],0))=""),"-",SUMIFS(Risultati[Punti_SqrA],Risultati[SqrA],PuntiSD[[#This Row],[Squadra]],Risultati[SqrB],BL$8)+SUMIFS(Risultati[Punti_SqrB],Risultati[SqrB],PuntiSD[[#This Row],[Squadra]],Risultati[SqrA],BL$8))))))</f>
        <v/>
      </c>
      <c r="BM14" s="2" t="str">
        <f>IF(PuntiSD[[#This Row],[Squadra]]="","",IF(BM$8="","",IF(PuntiSD[[#This Row],[Squadra]]=BM$8,"",IF(ISERROR(VLOOKUP(PuntiSD[[#This Row],[Squadra]]&amp;BM$8,Risultati[SqrCoppie],1,FALSE)),"-",IF(AND(INDEX(Risultati[Punti_SqrA],MATCH(PuntiSD[[#This Row],[Squadra]]&amp;BM$8,Risultati[SqrCoppie],0))="",INDEX(Risultati[Punti_SqrA],MATCH(BM$8&amp;PuntiSD[[#This Row],[Squadra]],Risultati[SqrCoppie],0))=""),"-",SUMIFS(Risultati[Punti_SqrA],Risultati[SqrA],PuntiSD[[#This Row],[Squadra]],Risultati[SqrB],BM$8)+SUMIFS(Risultati[Punti_SqrB],Risultati[SqrB],PuntiSD[[#This Row],[Squadra]],Risultati[SqrA],BM$8))))))</f>
        <v/>
      </c>
      <c r="BN14" s="2" t="str">
        <f>IF(PuntiSD[[#This Row],[Squadra]]="","",IF(BN$8="","",IF(PuntiSD[[#This Row],[Squadra]]=BN$8,"",IF(ISERROR(VLOOKUP(PuntiSD[[#This Row],[Squadra]]&amp;BN$8,Risultati[SqrCoppie],1,FALSE)),"-",IF(AND(INDEX(Risultati[Punti_SqrA],MATCH(PuntiSD[[#This Row],[Squadra]]&amp;BN$8,Risultati[SqrCoppie],0))="",INDEX(Risultati[Punti_SqrA],MATCH(BN$8&amp;PuntiSD[[#This Row],[Squadra]],Risultati[SqrCoppie],0))=""),"-",SUMIFS(Risultati[Punti_SqrA],Risultati[SqrA],PuntiSD[[#This Row],[Squadra]],Risultati[SqrB],BN$8)+SUMIFS(Risultati[Punti_SqrB],Risultati[SqrB],PuntiSD[[#This Row],[Squadra]],Risultati[SqrA],BN$8))))))</f>
        <v/>
      </c>
      <c r="BO14" s="2" t="str">
        <f>IF(PuntiSD[[#This Row],[Squadra]]="","",IF(BO$8="","",IF(PuntiSD[[#This Row],[Squadra]]=BO$8,"",IF(ISERROR(VLOOKUP(PuntiSD[[#This Row],[Squadra]]&amp;BO$8,Risultati[SqrCoppie],1,FALSE)),"-",IF(AND(INDEX(Risultati[Punti_SqrA],MATCH(PuntiSD[[#This Row],[Squadra]]&amp;BO$8,Risultati[SqrCoppie],0))="",INDEX(Risultati[Punti_SqrA],MATCH(BO$8&amp;PuntiSD[[#This Row],[Squadra]],Risultati[SqrCoppie],0))=""),"-",SUMIFS(Risultati[Punti_SqrA],Risultati[SqrA],PuntiSD[[#This Row],[Squadra]],Risultati[SqrB],BO$8)+SUMIFS(Risultati[Punti_SqrB],Risultati[SqrB],PuntiSD[[#This Row],[Squadra]],Risultati[SqrA],BO$8))))))</f>
        <v/>
      </c>
      <c r="BP14" s="2" t="str">
        <f>IF(PuntiSD[[#This Row],[Squadra]]="","",IF(BP$8="","",IF(PuntiSD[[#This Row],[Squadra]]=BP$8,"",IF(ISERROR(VLOOKUP(PuntiSD[[#This Row],[Squadra]]&amp;BP$8,Risultati[SqrCoppie],1,FALSE)),"-",IF(AND(INDEX(Risultati[Punti_SqrA],MATCH(PuntiSD[[#This Row],[Squadra]]&amp;BP$8,Risultati[SqrCoppie],0))="",INDEX(Risultati[Punti_SqrA],MATCH(BP$8&amp;PuntiSD[[#This Row],[Squadra]],Risultati[SqrCoppie],0))=""),"-",SUMIFS(Risultati[Punti_SqrA],Risultati[SqrA],PuntiSD[[#This Row],[Squadra]],Risultati[SqrB],BP$8)+SUMIFS(Risultati[Punti_SqrB],Risultati[SqrB],PuntiSD[[#This Row],[Squadra]],Risultati[SqrA],BP$8))))))</f>
        <v/>
      </c>
      <c r="BQ14" s="2" t="str">
        <f>IF(PuntiSD[[#This Row],[Squadra]]="","",IF(BQ$8="","",IF(PuntiSD[[#This Row],[Squadra]]=BQ$8,"",IF(ISERROR(VLOOKUP(PuntiSD[[#This Row],[Squadra]]&amp;BQ$8,Risultati[SqrCoppie],1,FALSE)),"-",IF(AND(INDEX(Risultati[Punti_SqrA],MATCH(PuntiSD[[#This Row],[Squadra]]&amp;BQ$8,Risultati[SqrCoppie],0))="",INDEX(Risultati[Punti_SqrA],MATCH(BQ$8&amp;PuntiSD[[#This Row],[Squadra]],Risultati[SqrCoppie],0))="",),"-",SUMIFS(Risultati[Punti_SqrA],Risultati[SqrA],PuntiSD[[#This Row],[Squadra]],Risultati[SqrB],BQ$8)+SUMIFS(Risultati[Punti_SqrB],Risultati[SqrB],PuntiSD[[#This Row],[Squadra]],Risultati[SqrA],BQ$8))))))</f>
        <v/>
      </c>
      <c r="BR14" s="2" t="str">
        <f>IF(PuntiSD[[#This Row],[Squadra]]="","",IF(BR$8="","",IF(PuntiSD[[#This Row],[Squadra]]=BR$8,"",IF(ISERROR(VLOOKUP(PuntiSD[[#This Row],[Squadra]]&amp;BR$8,Risultati[SqrCoppie],1,FALSE)),"-",IF(AND(INDEX(Risultati[Punti_SqrA],MATCH(PuntiSD[[#This Row],[Squadra]]&amp;BR$8,Risultati[SqrCoppie],0))="",INDEX(Risultati[Punti_SqrA],MATCH(BR$8&amp;PuntiSD[[#This Row],[Squadra]],Risultati[SqrCoppie],0))=""),"-",SUMIFS(Risultati[Punti_SqrA],Risultati[SqrA],PuntiSD[[#This Row],[Squadra]],Risultati[SqrB],BR$8)+SUMIFS(Risultati[Punti_SqrB],Risultati[SqrB],PuntiSD[[#This Row],[Squadra]],Risultati[SqrA],BR$8))))))</f>
        <v/>
      </c>
      <c r="BS14" s="2" t="str">
        <f>IF(PuntiSD[[#This Row],[Squadra]]="","",IF(BS$8="","",IF(PuntiSD[[#This Row],[Squadra]]=BS$8,"",IF(ISERROR(VLOOKUP(PuntiSD[[#This Row],[Squadra]]&amp;BS$8,Risultati[SqrCoppie],1,FALSE)),"-",IF(AND(INDEX(Risultati[Punti_SqrA],MATCH(PuntiSD[[#This Row],[Squadra]]&amp;BS$8,Risultati[SqrCoppie],0))="",INDEX(Risultati[Punti_SqrA],MATCH(BS$8&amp;PuntiSD[[#This Row],[Squadra]],Risultati[SqrCoppie],0))=""),"-",SUMIFS(Risultati[Punti_SqrA],Risultati[SqrA],PuntiSD[[#This Row],[Squadra]],Risultati[SqrB],BS$8)+SUMIFS(Risultati[Punti_SqrB],Risultati[SqrB],PuntiSD[[#This Row],[Squadra]],Risultati[SqrA],BS$8))))))</f>
        <v/>
      </c>
      <c r="BT14" s="2" t="str">
        <f>IF(PuntiSD[[#This Row],[Squadra]]="","",IF(BT$8="","",IF(PuntiSD[[#This Row],[Squadra]]=BT$8,"",IF(ISERROR(VLOOKUP(PuntiSD[[#This Row],[Squadra]]&amp;BT$8,Risultati[SqrCoppie],1,FALSE)),"-",IF(AND(INDEX(Risultati[Punti_SqrA],MATCH(PuntiSD[[#This Row],[Squadra]]&amp;BT$8,Risultati[SqrCoppie],0))="",INDEX(Risultati[Punti_SqrA],MATCH(BT$8&amp;PuntiSD[[#This Row],[Squadra]],Risultati[SqrCoppie],0))=""),"-",SUMIFS(Risultati[Punti_SqrA],Risultati[SqrA],PuntiSD[[#This Row],[Squadra]],Risultati[SqrB],BT$8)+SUMIFS(Risultati[Punti_SqrB],Risultati[SqrB],PuntiSD[[#This Row],[Squadra]],Risultati[SqrA],BT$8))))))</f>
        <v/>
      </c>
      <c r="BU14" s="2" t="str">
        <f>IF(PuntiSD[[#This Row],[Squadra]]="","",IF(BU$8="","",IF(PuntiSD[[#This Row],[Squadra]]=BU$8,"",IF(ISERROR(VLOOKUP(PuntiSD[[#This Row],[Squadra]]&amp;BU$8,Risultati[SqrCoppie],1,FALSE)),"-",IF(AND(INDEX(Risultati[Punti_SqrA],MATCH(PuntiSD[[#This Row],[Squadra]]&amp;BU$8,Risultati[SqrCoppie],0))="",INDEX(Risultati[Punti_SqrA],MATCH(BU$8&amp;PuntiSD[[#This Row],[Squadra]],Risultati[SqrCoppie],0))=""),"-",SUMIFS(Risultati[Punti_SqrA],Risultati[SqrA],PuntiSD[[#This Row],[Squadra]],Risultati[SqrB],BU$8)+SUMIFS(Risultati[Punti_SqrB],Risultati[SqrB],PuntiSD[[#This Row],[Squadra]],Risultati[SqrA],BU$8))))))</f>
        <v/>
      </c>
      <c r="BV14" s="2" t="str">
        <f>IF(PuntiSD[[#This Row],[Squadra]]="","",IF(BV$8="","",IF(PuntiSD[[#This Row],[Squadra]]=BV$8,"",IF(ISERROR(VLOOKUP(PuntiSD[[#This Row],[Squadra]]&amp;BV$8,Risultati[SqrCoppie],1,FALSE)),"-",IF(AND(INDEX(Risultati[Punti_SqrA],MATCH(PuntiSD[[#This Row],[Squadra]]&amp;BV$8,Risultati[SqrCoppie],0))="",INDEX(Risultati[Punti_SqrA],MATCH(BV$8&amp;PuntiSD[[#This Row],[Squadra]],Risultati[SqrCoppie],0))=""),"-",SUMIFS(Risultati[Punti_SqrA],Risultati[SqrA],PuntiSD[[#This Row],[Squadra]],Risultati[SqrB],BV$8)+SUMIFS(Risultati[Punti_SqrB],Risultati[SqrB],PuntiSD[[#This Row],[Squadra]],Risultati[SqrA],BV$8))))))</f>
        <v/>
      </c>
      <c r="BW14" s="2" t="str">
        <f>IF(PuntiSD[[#This Row],[Squadra]]="","",IF(BW$8="","",IF(PuntiSD[[#This Row],[Squadra]]=BW$8,"",IF(ISERROR(VLOOKUP(PuntiSD[[#This Row],[Squadra]]&amp;BW$8,Risultati[SqrCoppie],1,FALSE)),"-",IF(AND(INDEX(Risultati[Punti_SqrA],MATCH(PuntiSD[[#This Row],[Squadra]]&amp;BW$8,Risultati[SqrCoppie],0))="",INDEX(Risultati[Punti_SqrA],MATCH(BW$8&amp;PuntiSD[[#This Row],[Squadra]],Risultati[SqrCoppie],0))=""),"-",SUMIFS(Risultati[Punti_SqrA],Risultati[SqrA],PuntiSD[[#This Row],[Squadra]],Risultati[SqrB],BW$8)+SUMIFS(Risultati[Punti_SqrB],Risultati[SqrB],PuntiSD[[#This Row],[Squadra]],Risultati[SqrA],BW$8))))))</f>
        <v/>
      </c>
      <c r="BX14" s="2" t="str">
        <f>IF(PuntiSD[[#This Row],[Squadra]]="","",IF(BX$8="","",IF(PuntiSD[[#This Row],[Squadra]]=BX$8,"",IF(ISERROR(VLOOKUP(PuntiSD[[#This Row],[Squadra]]&amp;BX$8,Risultati[SqrCoppie],1,FALSE)),"-",IF(AND(INDEX(Risultati[Punti_SqrA],MATCH(PuntiSD[[#This Row],[Squadra]]&amp;BX$8,Risultati[SqrCoppie],0))="",INDEX(Risultati[Punti_SqrA],MATCH(BX$8&amp;PuntiSD[[#This Row],[Squadra]],Risultati[SqrCoppie],0))=""),"-",SUMIFS(Risultati[Punti_SqrA],Risultati[SqrA],PuntiSD[[#This Row],[Squadra]],Risultati[SqrB],BX$8)+SUMIFS(Risultati[Punti_SqrB],Risultati[SqrB],PuntiSD[[#This Row],[Squadra]],Risultati[SqrA],BX$8))))))</f>
        <v/>
      </c>
      <c r="BY14" s="2" t="str">
        <f>IF(PuntiSD[[#This Row],[Squadra]]="","",IF(BY$8="","",IF(PuntiSD[[#This Row],[Squadra]]=BY$8,"",IF(ISERROR(VLOOKUP(PuntiSD[[#This Row],[Squadra]]&amp;BY$8,Risultati[SqrCoppie],1,FALSE)),"-",IF(AND(INDEX(Risultati[Punti_SqrA],MATCH(PuntiSD[[#This Row],[Squadra]]&amp;BY$8,Risultati[SqrCoppie],0))="",INDEX(Risultati[Punti_SqrA],MATCH(BY$8&amp;PuntiSD[[#This Row],[Squadra]],Risultati[SqrCoppie],0))=""),"-",SUMIFS(Risultati[Punti_SqrA],Risultati[SqrA],PuntiSD[[#This Row],[Squadra]],Risultati[SqrB],BY$8)+SUMIFS(Risultati[Punti_SqrB],Risultati[SqrB],PuntiSD[[#This Row],[Squadra]],Risultati[SqrA],BY$8))))))</f>
        <v/>
      </c>
      <c r="BZ14" s="2" t="str">
        <f>IF(PuntiSD[[#This Row],[Squadra]]="","",IF(BZ$8="","",IF(PuntiSD[[#This Row],[Squadra]]=BZ$8,"",IF(ISERROR(VLOOKUP(PuntiSD[[#This Row],[Squadra]]&amp;BZ$8,Risultati[SqrCoppie],1,FALSE)),"-",IF(AND(INDEX(Risultati[Punti_SqrA],MATCH(PuntiSD[[#This Row],[Squadra]]&amp;BZ$8,Risultati[SqrCoppie],0))="",INDEX(Risultati[Punti_SqrA],MATCH(BZ$8&amp;PuntiSD[[#This Row],[Squadra]],Risultati[SqrCoppie],0))=""),"-",SUMIFS(Risultati[Punti_SqrA],Risultati[SqrA],PuntiSD[[#This Row],[Squadra]],Risultati[SqrB],BZ$8)+SUMIFS(Risultati[Punti_SqrB],Risultati[SqrB],PuntiSD[[#This Row],[Squadra]],Risultati[SqrA],BZ$8))))))</f>
        <v/>
      </c>
      <c r="CA14" s="2" t="str">
        <f>IF(PuntiSD[[#This Row],[Squadra]]="","",IF(CA$8="","",IF(PuntiSD[[#This Row],[Squadra]]=CA$8,"",IF(ISERROR(VLOOKUP(PuntiSD[[#This Row],[Squadra]]&amp;CA$8,Risultati[SqrCoppie],1,FALSE)),"-",IF(AND(INDEX(Risultati[Punti_SqrA],MATCH(PuntiSD[[#This Row],[Squadra]]&amp;CA$8,Risultati[SqrCoppie],0))="",INDEX(Risultati[Punti_SqrA],MATCH(CA$8&amp;PuntiSD[[#This Row],[Squadra]],Risultati[SqrCoppie],0))=""),"-",SUMIFS(Risultati[Punti_SqrA],Risultati[SqrA],PuntiSD[[#This Row],[Squadra]],Risultati[SqrB],CA$8)+SUMIFS(Risultati[Punti_SqrB],Risultati[SqrB],PuntiSD[[#This Row],[Squadra]],Risultati[SqrA],CA$8))))))</f>
        <v/>
      </c>
      <c r="CB14" s="2" t="str">
        <f>IF(PuntiSD[[#This Row],[Squadra]]="","",IF(CB$8="","",IF(PuntiSD[[#This Row],[Squadra]]=CB$8,"",IF(ISERROR(VLOOKUP(PuntiSD[[#This Row],[Squadra]]&amp;CB$8,Risultati[SqrCoppie],1,FALSE)),"-",IF(AND(INDEX(Risultati[Punti_SqrA],MATCH(PuntiSD[[#This Row],[Squadra]]&amp;CB$8,Risultati[SqrCoppie],0))="",INDEX(Risultati[Punti_SqrA],MATCH(CB$8&amp;PuntiSD[[#This Row],[Squadra]],Risultati[SqrCoppie],0))=""),"-",SUMIFS(Risultati[Punti_SqrA],Risultati[SqrA],PuntiSD[[#This Row],[Squadra]],Risultati[SqrB],CB$8)+SUMIFS(Risultati[Punti_SqrB],Risultati[SqrB],PuntiSD[[#This Row],[Squadra]],Risultati[SqrA],CB$8))))))</f>
        <v/>
      </c>
      <c r="CC14" s="2" t="str">
        <f>IF(PuntiSD[[#This Row],[Squadra]]="","",IF(CC$8="","",IF(PuntiSD[[#This Row],[Squadra]]=CC$8,"",IF(ISERROR(VLOOKUP(PuntiSD[[#This Row],[Squadra]]&amp;CC$8,Risultati[SqrCoppie],1,FALSE)),"-",IF(AND(INDEX(Risultati[Punti_SqrA],MATCH(PuntiSD[[#This Row],[Squadra]]&amp;CC$8,Risultati[SqrCoppie],0))="",INDEX(Risultati[Punti_SqrA],MATCH(CC$8&amp;PuntiSD[[#This Row],[Squadra]],Risultati[SqrCoppie],0))=""),"-",SUMIFS(Risultati[Punti_SqrA],Risultati[SqrA],PuntiSD[[#This Row],[Squadra]],Risultati[SqrB],CC$8)+SUMIFS(Risultati[Punti_SqrB],Risultati[SqrB],PuntiSD[[#This Row],[Squadra]],Risultati[SqrA],CC$8))))))</f>
        <v/>
      </c>
      <c r="CE14" s="16" t="str" cm="1">
        <f t="array" ref="CE14">IF(INDEX(ListaSquadre[],ROW()-1-ROW(RetiSD[#Headers]))="","",INDEX(ListaSquadre[],ROW()-1-ROW(RetiSD[#Headers])))</f>
        <v/>
      </c>
      <c r="CF14" s="18" t="str">
        <f>IF(RetiSD[[#This Row],[Squadra]]="","",IF(CF$8="","",IF(RetiSD[[#This Row],[Squadra]]=CF$8,"",IF(ISERROR(VLOOKUP(RetiSD[[#This Row],[Squadra]]&amp;CF$8,Risultati[SqrCoppie],1,FALSE)),"-",IF(AND(INDEX(Risultati[Gol_SqrA],MATCH(RetiSD[[#This Row],[Squadra]]&amp;CF$8,Risultati[SqrCoppie],0))="",INDEX(Risultati[Gol_SqrA],MATCH(CF$8&amp;RetiSD[[#This Row],[Squadra]],Risultati[SqrCoppie],0))=""),"-",(SUMIFS(Risultati[Gol_SqrB],Risultati[SqrCoppie],CF$8&amp;RetiSD[[#This Row],[Squadra]])-SUMIFS(Risultati[Gol_SqrA],Risultati[SqrCoppie],CF$8&amp;RetiSD[[#This Row],[Squadra]]))+(SUMIFS(Risultati[Gol_SqrA],Risultati[SqrCoppie],RetiSD[[#This Row],[Squadra]]&amp;CF$8)-SUMIFS(Risultati[Gol_SqrB],Risultati[SqrCoppie],RetiSD[[#This Row],[Squadra]]&amp;CF$8)))))))</f>
        <v/>
      </c>
      <c r="CG14" s="2" t="str">
        <f>IF(RetiSD[[#This Row],[Squadra]]="","",IF(CG$8="","",IF(RetiSD[[#This Row],[Squadra]]=CG$8,"",IF(ISERROR(VLOOKUP(RetiSD[[#This Row],[Squadra]]&amp;CG$8,Risultati[SqrCoppie],1,FALSE)),"-",IF(AND(INDEX(Risultati[Gol_SqrA],MATCH(RetiSD[[#This Row],[Squadra]]&amp;CG$8,Risultati[SqrCoppie],0))="",INDEX(Risultati[Gol_SqrA],MATCH(CG$8&amp;RetiSD[[#This Row],[Squadra]],Risultati[SqrCoppie],0))=""),"-",(SUMIFS(Risultati[Gol_SqrB],Risultati[SqrCoppie],CG$8&amp;RetiSD[[#This Row],[Squadra]])-SUMIFS(Risultati[Gol_SqrA],Risultati[SqrCoppie],CG$8&amp;RetiSD[[#This Row],[Squadra]]))+(SUMIFS(Risultati[Gol_SqrA],Risultati[SqrCoppie],RetiSD[[#This Row],[Squadra]]&amp;CG$8)-SUMIFS(Risultati[Gol_SqrB],Risultati[SqrCoppie],RetiSD[[#This Row],[Squadra]]&amp;CG$8)))))))</f>
        <v/>
      </c>
      <c r="CH14" s="2" t="str">
        <f>IF(RetiSD[[#This Row],[Squadra]]="","",IF(CH$8="","",IF(RetiSD[[#This Row],[Squadra]]=CH$8,"",IF(ISERROR(VLOOKUP(RetiSD[[#This Row],[Squadra]]&amp;CH$8,Risultati[SqrCoppie],1,FALSE)),"-",IF(AND(INDEX(Risultati[Gol_SqrA],MATCH(RetiSD[[#This Row],[Squadra]]&amp;CH$8,Risultati[SqrCoppie],0))="",INDEX(Risultati[Gol_SqrA],MATCH(CH$8&amp;RetiSD[[#This Row],[Squadra]],Risultati[SqrCoppie],0))=""),"-",(SUMIFS(Risultati[Gol_SqrB],Risultati[SqrCoppie],CH$8&amp;RetiSD[[#This Row],[Squadra]])-SUMIFS(Risultati[Gol_SqrA],Risultati[SqrCoppie],CH$8&amp;RetiSD[[#This Row],[Squadra]]))+(SUMIFS(Risultati[Gol_SqrA],Risultati[SqrCoppie],RetiSD[[#This Row],[Squadra]]&amp;CH$8)-SUMIFS(Risultati[Gol_SqrB],Risultati[SqrCoppie],RetiSD[[#This Row],[Squadra]]&amp;CH$8)))))))</f>
        <v/>
      </c>
      <c r="CI14" s="2" t="str">
        <f>IF(RetiSD[[#This Row],[Squadra]]="","",IF(CI$8="","",IF(RetiSD[[#This Row],[Squadra]]=CI$8,"",IF(ISERROR(VLOOKUP(RetiSD[[#This Row],[Squadra]]&amp;CI$8,Risultati[SqrCoppie],1,FALSE)),"-",IF(AND(INDEX(Risultati[Gol_SqrA],MATCH(RetiSD[[#This Row],[Squadra]]&amp;CI$8,Risultati[SqrCoppie],0))="",INDEX(Risultati[Gol_SqrA],MATCH(CI$8&amp;RetiSD[[#This Row],[Squadra]],Risultati[SqrCoppie],0))=""),"-",(SUMIFS(Risultati[Gol_SqrB],Risultati[SqrCoppie],CI$8&amp;RetiSD[[#This Row],[Squadra]])-SUMIFS(Risultati[Gol_SqrA],Risultati[SqrCoppie],CI$8&amp;RetiSD[[#This Row],[Squadra]]))+(SUMIFS(Risultati[Gol_SqrA],Risultati[SqrCoppie],RetiSD[[#This Row],[Squadra]]&amp;CI$8)-SUMIFS(Risultati[Gol_SqrB],Risultati[SqrCoppie],RetiSD[[#This Row],[Squadra]]&amp;CI$8)))))))</f>
        <v/>
      </c>
      <c r="CJ14" s="2" t="str">
        <f>IF(RetiSD[[#This Row],[Squadra]]="","",IF(CJ$8="","",IF(RetiSD[[#This Row],[Squadra]]=CJ$8,"",IF(ISERROR(VLOOKUP(RetiSD[[#This Row],[Squadra]]&amp;CJ$8,Risultati[SqrCoppie],1,FALSE)),"-",IF(AND(INDEX(Risultati[Gol_SqrA],MATCH(RetiSD[[#This Row],[Squadra]]&amp;CJ$8,Risultati[SqrCoppie],0))="",INDEX(Risultati[Gol_SqrA],MATCH(CJ$8&amp;RetiSD[[#This Row],[Squadra]],Risultati[SqrCoppie],0))=""),"-",(SUMIFS(Risultati[Gol_SqrB],Risultati[SqrCoppie],CJ$8&amp;RetiSD[[#This Row],[Squadra]])-SUMIFS(Risultati[Gol_SqrA],Risultati[SqrCoppie],CJ$8&amp;RetiSD[[#This Row],[Squadra]]))+(SUMIFS(Risultati[Gol_SqrA],Risultati[SqrCoppie],RetiSD[[#This Row],[Squadra]]&amp;CJ$8)-SUMIFS(Risultati[Gol_SqrB],Risultati[SqrCoppie],RetiSD[[#This Row],[Squadra]]&amp;CJ$8)))))))</f>
        <v/>
      </c>
      <c r="CK14" s="2" t="str">
        <f>IF(RetiSD[[#This Row],[Squadra]]="","",IF(CK$8="","",IF(RetiSD[[#This Row],[Squadra]]=CK$8,"",IF(ISERROR(VLOOKUP(RetiSD[[#This Row],[Squadra]]&amp;CK$8,Risultati[SqrCoppie],1,FALSE)),"-",IF(AND(INDEX(Risultati[Gol_SqrA],MATCH(RetiSD[[#This Row],[Squadra]]&amp;CK$8,Risultati[SqrCoppie],0))="",INDEX(Risultati[Gol_SqrA],MATCH(CK$8&amp;RetiSD[[#This Row],[Squadra]],Risultati[SqrCoppie],0))=""),"-",(SUMIFS(Risultati[Gol_SqrB],Risultati[SqrCoppie],CK$8&amp;RetiSD[[#This Row],[Squadra]])-SUMIFS(Risultati[Gol_SqrA],Risultati[SqrCoppie],CK$8&amp;RetiSD[[#This Row],[Squadra]]))+(SUMIFS(Risultati[Gol_SqrA],Risultati[SqrCoppie],RetiSD[[#This Row],[Squadra]]&amp;CK$8)-SUMIFS(Risultati[Gol_SqrB],Risultati[SqrCoppie],RetiSD[[#This Row],[Squadra]]&amp;CK$8)))))))</f>
        <v/>
      </c>
      <c r="CL14" s="2" t="str">
        <f>IF(RetiSD[[#This Row],[Squadra]]="","",IF(CL$8="","",IF(RetiSD[[#This Row],[Squadra]]=CL$8,"",IF(ISERROR(VLOOKUP(RetiSD[[#This Row],[Squadra]]&amp;CL$8,Risultati[SqrCoppie],1,FALSE)),"-",IF(AND(INDEX(Risultati[Gol_SqrA],MATCH(RetiSD[[#This Row],[Squadra]]&amp;CL$8,Risultati[SqrCoppie],0))="",INDEX(Risultati[Gol_SqrA],MATCH(CL$8&amp;RetiSD[[#This Row],[Squadra]],Risultati[SqrCoppie],0))=""),"-",(SUMIFS(Risultati[Gol_SqrB],Risultati[SqrCoppie],CL$8&amp;RetiSD[[#This Row],[Squadra]])-SUMIFS(Risultati[Gol_SqrA],Risultati[SqrCoppie],CL$8&amp;RetiSD[[#This Row],[Squadra]]))+(SUMIFS(Risultati[Gol_SqrA],Risultati[SqrCoppie],RetiSD[[#This Row],[Squadra]]&amp;CL$8)-SUMIFS(Risultati[Gol_SqrB],Risultati[SqrCoppie],RetiSD[[#This Row],[Squadra]]&amp;CL$8)))))))</f>
        <v/>
      </c>
      <c r="CM14" s="2" t="str">
        <f>IF(RetiSD[[#This Row],[Squadra]]="","",IF(CM$8="","",IF(RetiSD[[#This Row],[Squadra]]=CM$8,"",IF(ISERROR(VLOOKUP(RetiSD[[#This Row],[Squadra]]&amp;CM$8,Risultati[SqrCoppie],1,FALSE)),"-",IF(AND(INDEX(Risultati[Gol_SqrA],MATCH(RetiSD[[#This Row],[Squadra]]&amp;CM$8,Risultati[SqrCoppie],0))="",INDEX(Risultati[Gol_SqrA],MATCH(CM$8&amp;RetiSD[[#This Row],[Squadra]],Risultati[SqrCoppie],0))=""),"-",(SUMIFS(Risultati[Gol_SqrB],Risultati[SqrCoppie],CM$8&amp;RetiSD[[#This Row],[Squadra]])-SUMIFS(Risultati[Gol_SqrA],Risultati[SqrCoppie],CM$8&amp;RetiSD[[#This Row],[Squadra]]))+(SUMIFS(Risultati[Gol_SqrA],Risultati[SqrCoppie],RetiSD[[#This Row],[Squadra]]&amp;CM$8)-SUMIFS(Risultati[Gol_SqrB],Risultati[SqrCoppie],RetiSD[[#This Row],[Squadra]]&amp;CM$8)))))))</f>
        <v/>
      </c>
      <c r="CN14" s="2" t="str">
        <f>IF(RetiSD[[#This Row],[Squadra]]="","",IF(CN$8="","",IF(RetiSD[[#This Row],[Squadra]]=CN$8,"",IF(ISERROR(VLOOKUP(RetiSD[[#This Row],[Squadra]]&amp;CN$8,Risultati[SqrCoppie],1,FALSE)),"-",IF(AND(INDEX(Risultati[Gol_SqrA],MATCH(RetiSD[[#This Row],[Squadra]]&amp;CN$8,Risultati[SqrCoppie],0))="",INDEX(Risultati[Gol_SqrA],MATCH(CN$8&amp;RetiSD[[#This Row],[Squadra]],Risultati[SqrCoppie],0))=""),"-",(SUMIFS(Risultati[Gol_SqrB],Risultati[SqrCoppie],CN$8&amp;RetiSD[[#This Row],[Squadra]])-SUMIFS(Risultati[Gol_SqrA],Risultati[SqrCoppie],CN$8&amp;RetiSD[[#This Row],[Squadra]]))+(SUMIFS(Risultati[Gol_SqrA],Risultati[SqrCoppie],RetiSD[[#This Row],[Squadra]]&amp;CN$8)-SUMIFS(Risultati[Gol_SqrB],Risultati[SqrCoppie],RetiSD[[#This Row],[Squadra]]&amp;CN$8)))))))</f>
        <v/>
      </c>
      <c r="CO14" s="2" t="str">
        <f>IF(RetiSD[[#This Row],[Squadra]]="","",IF(CO$8="","",IF(RetiSD[[#This Row],[Squadra]]=CO$8,"",IF(ISERROR(VLOOKUP(RetiSD[[#This Row],[Squadra]]&amp;CO$8,Risultati[SqrCoppie],1,FALSE)),"-",IF(AND(INDEX(Risultati[Gol_SqrA],MATCH(RetiSD[[#This Row],[Squadra]]&amp;CO$8,Risultati[SqrCoppie],0))="",INDEX(Risultati[Gol_SqrA],MATCH(CO$8&amp;RetiSD[[#This Row],[Squadra]],Risultati[SqrCoppie],0))=""),"-",(SUMIFS(Risultati[Gol_SqrB],Risultati[SqrCoppie],CO$8&amp;RetiSD[[#This Row],[Squadra]])-SUMIFS(Risultati[Gol_SqrA],Risultati[SqrCoppie],CO$8&amp;RetiSD[[#This Row],[Squadra]]))+(SUMIFS(Risultati[Gol_SqrA],Risultati[SqrCoppie],RetiSD[[#This Row],[Squadra]]&amp;CO$8)-SUMIFS(Risultati[Gol_SqrB],Risultati[SqrCoppie],RetiSD[[#This Row],[Squadra]]&amp;CO$8)))))))</f>
        <v/>
      </c>
      <c r="CP14" s="2" t="str">
        <f>IF(RetiSD[[#This Row],[Squadra]]="","",IF(CP$8="","",IF(RetiSD[[#This Row],[Squadra]]=CP$8,"",IF(ISERROR(VLOOKUP(RetiSD[[#This Row],[Squadra]]&amp;CP$8,Risultati[SqrCoppie],1,FALSE)),"-",IF(AND(INDEX(Risultati[Gol_SqrA],MATCH(RetiSD[[#This Row],[Squadra]]&amp;CP$8,Risultati[SqrCoppie],0))="",INDEX(Risultati[Gol_SqrA],MATCH(CP$8&amp;RetiSD[[#This Row],[Squadra]],Risultati[SqrCoppie],0))=""),"-",(SUMIFS(Risultati[Gol_SqrB],Risultati[SqrCoppie],CP$8&amp;RetiSD[[#This Row],[Squadra]])-SUMIFS(Risultati[Gol_SqrA],Risultati[SqrCoppie],CP$8&amp;RetiSD[[#This Row],[Squadra]]))+(SUMIFS(Risultati[Gol_SqrA],Risultati[SqrCoppie],RetiSD[[#This Row],[Squadra]]&amp;CP$8)-SUMIFS(Risultati[Gol_SqrB],Risultati[SqrCoppie],RetiSD[[#This Row],[Squadra]]&amp;CP$8)))))))</f>
        <v/>
      </c>
      <c r="CQ14" s="2" t="str">
        <f>IF(RetiSD[[#This Row],[Squadra]]="","",IF(CQ$8="","",IF(RetiSD[[#This Row],[Squadra]]=CQ$8,"",IF(ISERROR(VLOOKUP(RetiSD[[#This Row],[Squadra]]&amp;CQ$8,Risultati[SqrCoppie],1,FALSE)),"-",IF(AND(INDEX(Risultati[Gol_SqrA],MATCH(RetiSD[[#This Row],[Squadra]]&amp;CQ$8,Risultati[SqrCoppie],0))="",INDEX(Risultati[Gol_SqrA],MATCH(CQ$8&amp;RetiSD[[#This Row],[Squadra]],Risultati[SqrCoppie],0))=""),"-",(SUMIFS(Risultati[Gol_SqrB],Risultati[SqrCoppie],CQ$8&amp;RetiSD[[#This Row],[Squadra]])-SUMIFS(Risultati[Gol_SqrA],Risultati[SqrCoppie],CQ$8&amp;RetiSD[[#This Row],[Squadra]]))+(SUMIFS(Risultati[Gol_SqrA],Risultati[SqrCoppie],RetiSD[[#This Row],[Squadra]]&amp;CQ$8)-SUMIFS(Risultati[Gol_SqrB],Risultati[SqrCoppie],RetiSD[[#This Row],[Squadra]]&amp;CQ$8)))))))</f>
        <v/>
      </c>
      <c r="CR14" s="2" t="str">
        <f>IF(RetiSD[[#This Row],[Squadra]]="","",IF(CR$8="","",IF(RetiSD[[#This Row],[Squadra]]=CR$8,"",IF(ISERROR(VLOOKUP(RetiSD[[#This Row],[Squadra]]&amp;CR$8,Risultati[SqrCoppie],1,FALSE)),"-",IF(AND(INDEX(Risultati[Gol_SqrA],MATCH(RetiSD[[#This Row],[Squadra]]&amp;CR$8,Risultati[SqrCoppie],0))="",INDEX(Risultati[Gol_SqrA],MATCH(CR$8&amp;RetiSD[[#This Row],[Squadra]],Risultati[SqrCoppie],0))=""),"-",(SUMIFS(Risultati[Gol_SqrB],Risultati[SqrCoppie],CR$8&amp;RetiSD[[#This Row],[Squadra]])-SUMIFS(Risultati[Gol_SqrA],Risultati[SqrCoppie],CR$8&amp;RetiSD[[#This Row],[Squadra]]))+(SUMIFS(Risultati[Gol_SqrA],Risultati[SqrCoppie],RetiSD[[#This Row],[Squadra]]&amp;CR$8)-SUMIFS(Risultati[Gol_SqrB],Risultati[SqrCoppie],RetiSD[[#This Row],[Squadra]]&amp;CR$8)))))))</f>
        <v/>
      </c>
      <c r="CS14" s="2" t="str">
        <f>IF(RetiSD[[#This Row],[Squadra]]="","",IF(CS$8="","",IF(RetiSD[[#This Row],[Squadra]]=CS$8,"",IF(ISERROR(VLOOKUP(RetiSD[[#This Row],[Squadra]]&amp;CS$8,Risultati[SqrCoppie],1,FALSE)),"-",IF(AND(INDEX(Risultati[Gol_SqrA],MATCH(RetiSD[[#This Row],[Squadra]]&amp;CS$8,Risultati[SqrCoppie],0))="",INDEX(Risultati[Gol_SqrA],MATCH(CS$8&amp;RetiSD[[#This Row],[Squadra]],Risultati[SqrCoppie],0))=""),"-",(SUMIFS(Risultati[Gol_SqrB],Risultati[SqrCoppie],CS$8&amp;RetiSD[[#This Row],[Squadra]])-SUMIFS(Risultati[Gol_SqrA],Risultati[SqrCoppie],CS$8&amp;RetiSD[[#This Row],[Squadra]]))+(SUMIFS(Risultati[Gol_SqrA],Risultati[SqrCoppie],RetiSD[[#This Row],[Squadra]]&amp;CS$8)-SUMIFS(Risultati[Gol_SqrB],Risultati[SqrCoppie],RetiSD[[#This Row],[Squadra]]&amp;CS$8)))))))</f>
        <v/>
      </c>
      <c r="CT14" s="2" t="str">
        <f>IF(RetiSD[[#This Row],[Squadra]]="","",IF(CT$8="","",IF(RetiSD[[#This Row],[Squadra]]=CT$8,"",IF(ISERROR(VLOOKUP(RetiSD[[#This Row],[Squadra]]&amp;CT$8,Risultati[SqrCoppie],1,FALSE)),"-",IF(AND(INDEX(Risultati[Gol_SqrA],MATCH(RetiSD[[#This Row],[Squadra]]&amp;CT$8,Risultati[SqrCoppie],0))="",INDEX(Risultati[Gol_SqrA],MATCH(CT$8&amp;RetiSD[[#This Row],[Squadra]],Risultati[SqrCoppie],0))=""),"-",(SUMIFS(Risultati[Gol_SqrB],Risultati[SqrCoppie],CT$8&amp;RetiSD[[#This Row],[Squadra]])-SUMIFS(Risultati[Gol_SqrA],Risultati[SqrCoppie],CT$8&amp;RetiSD[[#This Row],[Squadra]]))+(SUMIFS(Risultati[Gol_SqrA],Risultati[SqrCoppie],RetiSD[[#This Row],[Squadra]]&amp;CT$8)-SUMIFS(Risultati[Gol_SqrB],Risultati[SqrCoppie],RetiSD[[#This Row],[Squadra]]&amp;CT$8)))))))</f>
        <v/>
      </c>
      <c r="CU14" s="2" t="str">
        <f>IF(RetiSD[[#This Row],[Squadra]]="","",IF(CU$8="","",IF(RetiSD[[#This Row],[Squadra]]=CU$8,"",IF(ISERROR(VLOOKUP(RetiSD[[#This Row],[Squadra]]&amp;CU$8,Risultati[SqrCoppie],1,FALSE)),"-",IF(AND(INDEX(Risultati[Gol_SqrA],MATCH(RetiSD[[#This Row],[Squadra]]&amp;CU$8,Risultati[SqrCoppie],0))="",INDEX(Risultati[Gol_SqrA],MATCH(CU$8&amp;RetiSD[[#This Row],[Squadra]],Risultati[SqrCoppie],0))=""),"-",(SUMIFS(Risultati[Gol_SqrB],Risultati[SqrCoppie],CU$8&amp;RetiSD[[#This Row],[Squadra]])-SUMIFS(Risultati[Gol_SqrA],Risultati[SqrCoppie],CU$8&amp;RetiSD[[#This Row],[Squadra]]))+(SUMIFS(Risultati[Gol_SqrA],Risultati[SqrCoppie],RetiSD[[#This Row],[Squadra]]&amp;CU$8)-SUMIFS(Risultati[Gol_SqrB],Risultati[SqrCoppie],RetiSD[[#This Row],[Squadra]]&amp;CU$8)))))))</f>
        <v/>
      </c>
      <c r="CV14" s="2" t="str">
        <f>IF(RetiSD[[#This Row],[Squadra]]="","",IF(CV$8="","",IF(RetiSD[[#This Row],[Squadra]]=CV$8,"",IF(ISERROR(VLOOKUP(RetiSD[[#This Row],[Squadra]]&amp;CV$8,Risultati[SqrCoppie],1,FALSE)),"-",IF(AND(INDEX(Risultati[Gol_SqrA],MATCH(RetiSD[[#This Row],[Squadra]]&amp;CV$8,Risultati[SqrCoppie],0))="",INDEX(Risultati[Gol_SqrA],MATCH(CV$8&amp;RetiSD[[#This Row],[Squadra]],Risultati[SqrCoppie],0))=""),"-",(SUMIFS(Risultati[Gol_SqrB],Risultati[SqrCoppie],CV$8&amp;RetiSD[[#This Row],[Squadra]])-SUMIFS(Risultati[Gol_SqrA],Risultati[SqrCoppie],CV$8&amp;RetiSD[[#This Row],[Squadra]]))+(SUMIFS(Risultati[Gol_SqrA],Risultati[SqrCoppie],RetiSD[[#This Row],[Squadra]]&amp;CV$8)-SUMIFS(Risultati[Gol_SqrB],Risultati[SqrCoppie],RetiSD[[#This Row],[Squadra]]&amp;CV$8)))))))</f>
        <v/>
      </c>
      <c r="CW14" s="2" t="str">
        <f>IF(RetiSD[[#This Row],[Squadra]]="","",IF(CW$8="","",IF(RetiSD[[#This Row],[Squadra]]=CW$8,"",IF(ISERROR(VLOOKUP(RetiSD[[#This Row],[Squadra]]&amp;CW$8,Risultati[SqrCoppie],1,FALSE)),"-",IF(AND(INDEX(Risultati[Gol_SqrA],MATCH(RetiSD[[#This Row],[Squadra]]&amp;CW$8,Risultati[SqrCoppie],0))="",INDEX(Risultati[Gol_SqrA],MATCH(CW$8&amp;RetiSD[[#This Row],[Squadra]],Risultati[SqrCoppie],0))=""),"-",(SUMIFS(Risultati[Gol_SqrB],Risultati[SqrCoppie],CW$8&amp;RetiSD[[#This Row],[Squadra]])-SUMIFS(Risultati[Gol_SqrA],Risultati[SqrCoppie],CW$8&amp;RetiSD[[#This Row],[Squadra]]))+(SUMIFS(Risultati[Gol_SqrA],Risultati[SqrCoppie],RetiSD[[#This Row],[Squadra]]&amp;CW$8)-SUMIFS(Risultati[Gol_SqrB],Risultati[SqrCoppie],RetiSD[[#This Row],[Squadra]]&amp;CW$8)))))))</f>
        <v/>
      </c>
      <c r="CX14" s="2" t="str">
        <f>IF(RetiSD[[#This Row],[Squadra]]="","",IF(CX$8="","",IF(RetiSD[[#This Row],[Squadra]]=CX$8,"",IF(ISERROR(VLOOKUP(RetiSD[[#This Row],[Squadra]]&amp;CX$8,Risultati[SqrCoppie],1,FALSE)),"-",IF(AND(INDEX(Risultati[Gol_SqrA],MATCH(RetiSD[[#This Row],[Squadra]]&amp;CX$8,Risultati[SqrCoppie],0))="",INDEX(Risultati[Gol_SqrA],MATCH(CX$8&amp;RetiSD[[#This Row],[Squadra]],Risultati[SqrCoppie],0))=""),"-",(SUMIFS(Risultati[Gol_SqrB],Risultati[SqrCoppie],CX$8&amp;RetiSD[[#This Row],[Squadra]])-SUMIFS(Risultati[Gol_SqrA],Risultati[SqrCoppie],CX$8&amp;RetiSD[[#This Row],[Squadra]]))+(SUMIFS(Risultati[Gol_SqrA],Risultati[SqrCoppie],RetiSD[[#This Row],[Squadra]]&amp;CX$8)-SUMIFS(Risultati[Gol_SqrB],Risultati[SqrCoppie],RetiSD[[#This Row],[Squadra]]&amp;CX$8)))))))</f>
        <v/>
      </c>
      <c r="CY14" s="2" t="str">
        <f>IF(RetiSD[[#This Row],[Squadra]]="","",IF(CY$8="","",IF(RetiSD[[#This Row],[Squadra]]=CY$8,"",IF(ISERROR(VLOOKUP(RetiSD[[#This Row],[Squadra]]&amp;CY$8,Risultati[SqrCoppie],1,FALSE)),"-",IF(AND(INDEX(Risultati[Gol_SqrA],MATCH(RetiSD[[#This Row],[Squadra]]&amp;CY$8,Risultati[SqrCoppie],0))="",INDEX(Risultati[Gol_SqrA],MATCH(CY$8&amp;RetiSD[[#This Row],[Squadra]],Risultati[SqrCoppie],0))=""),"-",(SUMIFS(Risultati[Gol_SqrB],Risultati[SqrCoppie],CY$8&amp;RetiSD[[#This Row],[Squadra]])-SUMIFS(Risultati[Gol_SqrA],Risultati[SqrCoppie],CY$8&amp;RetiSD[[#This Row],[Squadra]]))+(SUMIFS(Risultati[Gol_SqrA],Risultati[SqrCoppie],RetiSD[[#This Row],[Squadra]]&amp;CY$8)-SUMIFS(Risultati[Gol_SqrB],Risultati[SqrCoppie],RetiSD[[#This Row],[Squadra]]&amp;CY$8)))))))</f>
        <v/>
      </c>
      <c r="DA14" s="1" t="str" cm="1">
        <f t="array" ref="DA14">IF(INDEX(ListaSquadre[],ROW()-ROW(Classifica[#Headers]))="","",INDEX(ListaSquadre[],ROW()-ROW(Classifica[#Headers])))</f>
        <v/>
      </c>
      <c r="DB14" s="2">
        <f ca="1">SUMIF(Risultati[SqrA],Classifica[[#This Row],[Squadra]],Risultati[Punti_SqrA])+SUMIF(Risultati[SqrB],Classifica[[#This Row],[Squadra]],Risultati[Punti_SqrB])-INDEX(Penalizzazione[PuntiPen],MATCH(Classifica[[#This Row],[Squadra]],Penalizzazione[ListaSqr],0))</f>
        <v>0</v>
      </c>
      <c r="DC14" s="2">
        <f ca="1">COUNTIFS(Risultati[Punti_SqrA],"&gt;=0",Risultati[SqrA],Classifica[[#This Row],[Squadra]])+COUNTIFS(Risultati[Punti_SqrB],"&gt;=0",Risultati[SqrB],Classifica[[#This Row],[Squadra]])</f>
        <v>0</v>
      </c>
      <c r="DD14" s="2">
        <f ca="1">Classifica[[#This Row],[Punti]]-Classifica[[#This Row],[Giocate]]/100-ROW()/100000</f>
        <v>-1.3999999999999999E-4</v>
      </c>
      <c r="DE14" s="2" t="str">
        <f t="array" aca="1" ref="DE14" ca="1">INDEX(Classifica[Squadra],MATCH(LARGE(Classifica[Parziale],ROW()-ROW(Classifica[#Headers])),Classifica[Parziale],0))</f>
        <v/>
      </c>
      <c r="DF14" s="2">
        <f ca="1">INDEX(Classifica[Punti],MATCH(Classifica[[#This Row],[ClParziale]],Classifica[Squadra],0))-INDEX(Classifica[Giocate],MATCH(Classifica[[#This Row],[ClParziale]],Classifica[Squadra],0))/100</f>
        <v>0</v>
      </c>
      <c r="DG14" s="2" t="str">
        <f ca="1">IF(COUNTIF(Classifica[PreParimerito],Classifica[[#This Row],[PreParimerito]])&gt;1,Classifica[[#This Row],[ClParziale]],"")</f>
        <v/>
      </c>
      <c r="DH14" s="2">
        <f ca="1">IF(Classifica[[#This Row],[Parimerito]]="",0,INDEX(Avulsa[ClassificaFinaleScontriDiretti],MATCH(Classifica[[#This Row],[Parimerito]],Avulsa[Squadre],0)))</f>
        <v>0</v>
      </c>
      <c r="DI14" s="2">
        <f ca="1">SUMIF(Risultati[SqrA],Classifica[[#This Row],[ClParziale]],Risultati[Gol_SqrA])+SUMIF(Risultati[SqrB],Classifica[[#This Row],[ClParziale]],Risultati[Gol_SqrB])</f>
        <v>0</v>
      </c>
      <c r="DJ14" s="2">
        <f ca="1">SUMIF(Risultati[SqrA],Classifica[[#This Row],[ClParziale]],Risultati[Gol_SqrB])+SUMIF(Risultati[SqrB],Classifica[[#This Row],[ClParziale]],Risultati[Gol_SqrA])</f>
        <v>0</v>
      </c>
      <c r="DK14" s="2">
        <f ca="1">Classifica[[#This Row],[GolFatti]]-Classifica[[#This Row],[GolSubiti]]</f>
        <v>0</v>
      </c>
      <c r="DL14" s="2">
        <f ca="1">(INDEX(Classifica[Punti],MATCH(Classifica[[#This Row],[ClParziale]],Classifica[Squadra],0))-INDEX(Classifica[Giocate],MATCH(Classifica[[#This Row],[ClParziale]],Classifica[Squadra],0))/100-Classifica[[#This Row],[Avulsa]]/10000+Classifica[[#This Row],[DifferenzaReti]]/1000000+Classifica[[#This Row],[GolFatti]]/100000000-COUNTIF(Classifica[ClParziale],"&lt;="&amp;Classifica[[#This Row],[ClParziale]])/10000000000)</f>
        <v>0</v>
      </c>
      <c r="DM14" s="2">
        <f ca="1">_xlfn.RANK.EQ(Classifica[[#This Row],[CalcoloClassificaFinale]],Classifica[CalcoloClassificaFinale],0)</f>
        <v>1</v>
      </c>
    </row>
    <row r="15" spans="2:117" x14ac:dyDescent="0.2">
      <c r="B15" s="1">
        <f t="shared" ca="1" si="0"/>
        <v>13</v>
      </c>
      <c r="C15" s="2" cm="1">
        <f t="array" ref="C15">Check[]/2</f>
        <v>2</v>
      </c>
      <c r="D15" s="1" t="str" cm="1">
        <f t="array" ref="D15">IF(ROW()-ROW(Helper[#Headers])&lt;Check[],"Giornata"&amp;ROW()-ROW(Helper[#Headers]),IF(ROW()-ROW(Helper[#Headers])&gt;(Check[]-1)*2,"","Giornata"&amp;12+ROW(D15)-Check[]))</f>
        <v/>
      </c>
      <c r="F15" s="1" cm="1">
        <f t="array" ref="F15">IF(ROW()-ROW(Risultati[#Headers])&gt;Check[]*(Check[]-1),"",Check[]*(Check[]-1)-Check[]*(Check[]-1)+ROW()-ROW(Risultati[#Headers]))</f>
        <v>7</v>
      </c>
      <c r="G15" s="1" t="str">
        <f ca="1">IF(Risultati[[#This Row],[ID_Riga]]="","",VLOOKUP(F15,Helper[],3,TRUE))</f>
        <v>Giornata20</v>
      </c>
      <c r="H15" s="1">
        <f ca="1">IF(Risultati[[#This Row],[ID_Riga]]="","",Risultati[[#This Row],[ID_Riga]]-VLOOKUP(Risultati[[#This Row],[ID_Riga]],Helper[],1,TRUE)+1)</f>
        <v>1</v>
      </c>
      <c r="I15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5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5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5" s="1" t="str">
        <f ca="1">IF(Risultati[[#This Row],[Punti_SqrA]]="","",IF(Risultati[[#This Row],[Punti_SqrA]]=3,0,IF(Risultati[[#This Row],[Punti_SqrA]]=0,3,1)))</f>
        <v/>
      </c>
      <c r="M15" s="1" t="str">
        <f ca="1">IF(Risultati[[#This Row],[Punti_SqrA]]="","",SUM(INDEX(INDIRECT(Risultati[[#This Row],[Tabella]]),Risultati[[#This Row],[RigaTab]],3)))</f>
        <v/>
      </c>
      <c r="N15" s="1" t="str">
        <f ca="1">IF(Risultati[[#This Row],[Punti_SqrA]]="","",SUM(INDEX(INDIRECT(Risultati[[#This Row],[Tabella]]),Risultati[[#This Row],[RigaTab]],4)))</f>
        <v/>
      </c>
      <c r="O15" s="1" t="str">
        <f ca="1">Risultati[[#This Row],[SqrA]]&amp;Risultati[[#This Row],[SqrB]]</f>
        <v/>
      </c>
      <c r="Q15" s="1" t="str" cm="1">
        <f t="array" ref="Q15">IF(INDEX(ListaSquadre[],ROW()-ROW(Penalizzazione[#Headers]))="","",INDEX(ListaSquadre[],ROW()-ROW(Penalizzazione[#Headers])))</f>
        <v/>
      </c>
      <c r="R15" s="1">
        <v>0</v>
      </c>
      <c r="T15" s="2">
        <f ca="1">IFERROR(INDEX(Classifica[PreParimerito],MATCH(Avulsa[[#This Row],[Squadre]],Classifica[ClParziale],0)),"")</f>
        <v>0</v>
      </c>
      <c r="U15" s="3" t="str">
        <f t="array" aca="1" ref="U15" ca="1">IF(ROWS(U$8:U14)&gt;COUNTA(Classifica[Parimerito]),"",IFERROR(INDEX(Classifica[Parimerito],SMALL(IF(Classifica[Parimerito]&lt;&gt;"",ROW(Classifica[Parimerito])-ROW(Classifica[#Headers])),ROWS(U$8:U14))),""))</f>
        <v/>
      </c>
      <c r="V15" s="2" t="str">
        <f ca="1">IF(Avulsa[[#This Row],[Parimerito]]="","",IF(Avulsa[[#This Row],[Parimerito]]=OFFSET(Avulsa[[#This Row],[Parimerito]],1,0),VLOOKUP(Avulsa[[#This Row],[Squadre]],$BI$9:$CC$28,MATCH(OFFSET(Avulsa[[#This Row],[Squadre]],1,0),$BJ$8:$CC$8,0)+1,FALSE),""))</f>
        <v/>
      </c>
      <c r="W15" s="2" t="str">
        <f ca="1">IF(Avulsa[[#This Row],[Parimerito]]="","",IF(Avulsa[[#This Row],[Parimerito]]=OFFSET(Avulsa[[#This Row],[Parimerito]],-1,0),VLOOKUP(Avulsa[[#This Row],[Squadre]],$BI$9:$CC$28,MATCH(OFFSET(Avulsa[[#This Row],[Squadre]],-1,0),$BJ$8:$CC$8,0)+1,FALSE),""))</f>
        <v/>
      </c>
      <c r="X15" s="2" t="str">
        <f ca="1">IF(Avulsa[[#This Row],[Parimerito]]="","",IF(Avulsa[[#This Row],[Parimerito]]=OFFSET(Avulsa[[#This Row],[Parimerito]],2,0),VLOOKUP(Avulsa[[#This Row],[Squadre]],$BI$9:$CC$28,MATCH(OFFSET(Avulsa[[#This Row],[Squadre]],2,0),$BJ$8:$CC$8,0)+1,FALSE),""))</f>
        <v/>
      </c>
      <c r="Y15" s="2" t="str">
        <f ca="1">IF(Avulsa[[#This Row],[Parimerito]]="","",IF(Avulsa[[#This Row],[Parimerito]]=OFFSET(Avulsa[[#This Row],[Parimerito]],-2,0),VLOOKUP(Avulsa[[#This Row],[Squadre]],$BI$9:$CC$28,MATCH(OFFSET(Avulsa[[#This Row],[Squadre]],-2,0),$BJ$8:$CC$8,0)+1,FALSE),""))</f>
        <v/>
      </c>
      <c r="Z15" s="2" t="str">
        <f ca="1">IF(Avulsa[[#This Row],[Parimerito]]="","",IF(Avulsa[[#This Row],[Parimerito]]=OFFSET(Avulsa[[#This Row],[Parimerito]],3,0),VLOOKUP(Avulsa[[#This Row],[Squadre]],$BI$9:$CC$28,MATCH(OFFSET(Avulsa[[#This Row],[Squadre]],3,0),$BJ$8:$CC$8,0)+1,FALSE),""))</f>
        <v/>
      </c>
      <c r="AA15" s="2" t="str">
        <f ca="1">IF(Avulsa[[#This Row],[Parimerito]]="","",IF(Avulsa[[#This Row],[Parimerito]]=OFFSET(Avulsa[[#This Row],[Parimerito]],-3,0),VLOOKUP(Avulsa[[#This Row],[Squadre]],$BI$9:$CC$28,MATCH(OFFSET(Avulsa[[#This Row],[Squadre]],-3,0),$BJ$8:$CC$8,0)+1,FALSE),""))</f>
        <v/>
      </c>
      <c r="AB15" s="2" t="str">
        <f ca="1">IF(Avulsa[[#This Row],[Parimerito]]="","",IF(Avulsa[[#This Row],[Parimerito]]=OFFSET(Avulsa[[#This Row],[Parimerito]],4,0),VLOOKUP(Avulsa[[#This Row],[Squadre]],$BI$9:$CC$28,MATCH(OFFSET(Avulsa[[#This Row],[Squadre]],4,0),$BJ$8:$CC$8,0)+1,FALSE),""))</f>
        <v/>
      </c>
      <c r="AC15" s="2" t="str">
        <f ca="1">IF(Avulsa[[#This Row],[Parimerito]]="","",IF(Avulsa[[#This Row],[Parimerito]]=OFFSET(Avulsa[[#This Row],[Parimerito]],-4,0),VLOOKUP(Avulsa[[#This Row],[Squadre]],$BI$9:$CC$28,MATCH(OFFSET(Avulsa[[#This Row],[Squadre]],-4,0),$BJ$8:$CC$8,0)+1,FALSE),""))</f>
        <v/>
      </c>
      <c r="AD15" s="2" t="str">
        <f ca="1">IF(Avulsa[[#This Row],[Parimerito]]="","",IF(Avulsa[[#This Row],[Parimerito]]=OFFSET(Avulsa[[#This Row],[Parimerito]],5,0),VLOOKUP(Avulsa[[#This Row],[Squadre]],$BI$9:$CC$28,MATCH(OFFSET(Avulsa[[#This Row],[Squadre]],5,0),$BJ$8:$CC$8,0)+1,FALSE),""))</f>
        <v/>
      </c>
      <c r="AE15" s="2" t="str">
        <f ca="1">IF(Avulsa[[#This Row],[Parimerito]]="","",IF(Avulsa[[#This Row],[Parimerito]]=OFFSET(Avulsa[[#This Row],[Parimerito]],-5,0),VLOOKUP(Avulsa[[#This Row],[Squadre]],$BI$9:$CC$28,MATCH(OFFSET(Avulsa[[#This Row],[Squadre]],-5,0),$BJ$8:$CC$8,0)+1,FALSE),""))</f>
        <v/>
      </c>
      <c r="AF15" s="2" t="str">
        <f ca="1">IF(Avulsa[[#This Row],[Parimerito]]="","",IF(Avulsa[[#This Row],[Parimerito]]=OFFSET(Avulsa[[#This Row],[Parimerito]],6,0),VLOOKUP(Avulsa[[#This Row],[Squadre]],$BI$9:$CC$28,MATCH(OFFSET(Avulsa[[#This Row],[Squadre]],6,0),$BJ$8:$CC$8,0)+1,FALSE),""))</f>
        <v/>
      </c>
      <c r="AG15" s="2" t="str">
        <f ca="1">IF(Avulsa[[#This Row],[Parimerito]]="","",IF(Avulsa[[#This Row],[Parimerito]]=OFFSET(Avulsa[[#This Row],[Parimerito]],-6,0),VLOOKUP(Avulsa[[#This Row],[Squadre]],$BI$9:$CC$28,MATCH(OFFSET(Avulsa[[#This Row],[Squadre]],-6,0),$BJ$8:$CC$8,0)+1,FALSE),""))</f>
        <v/>
      </c>
      <c r="AH15" s="2" t="str">
        <f ca="1">IF(Avulsa[[#This Row],[Parimerito]]="","",IF(Avulsa[[#This Row],[Parimerito]]=OFFSET(Avulsa[[#This Row],[Parimerito]],7,0),VLOOKUP(Avulsa[[#This Row],[Squadre]],$BI$9:$CC$28,MATCH(OFFSET(Avulsa[[#This Row],[Squadre]],7,0),$BJ$8:$CC$8,0)+1,FALSE),""))</f>
        <v/>
      </c>
      <c r="AI15" s="2" t="str">
        <f ca="1">IF(Avulsa[[#This Row],[Parimerito]]="","",IF(Avulsa[[#This Row],[Parimerito]]=OFFSET(Avulsa[[#This Row],[Parimerito]],-7,0),VLOOKUP(Avulsa[[#This Row],[Squadre]],$BI$9:$CC$28,MATCH(OFFSET(Avulsa[[#This Row],[Squadre]],-7,0),$BJ$8:$CC$8,0)+1,FALSE),""))</f>
        <v/>
      </c>
      <c r="AJ15" s="2" t="str">
        <f ca="1">IF(Avulsa[[#This Row],[Parimerito]]="","",IF(Avulsa[[#This Row],[Parimerito]]=OFFSET(Avulsa[[#This Row],[Parimerito]],8,0),VLOOKUP(Avulsa[[#This Row],[Squadre]],$BI$9:$CC$28,MATCH(OFFSET(Avulsa[[#This Row],[Squadre]],8,0),$BJ$8:$CC$8,0)+1,FALSE),""))</f>
        <v/>
      </c>
      <c r="AK15" s="2" t="e">
        <f ca="1">IF(Avulsa[[#This Row],[Parimerito]]="","",IF(Avulsa[[#This Row],[Parimerito]]=OFFSET(Avulsa[[#This Row],[Parimerito]],-8,0),VLOOKUP(Avulsa[[#This Row],[Squadre]],$BI$9:$CC$28,MATCH(OFFSET(Avulsa[[#This Row],[Squadre]],-8,0),$BJ$8:$CC$8,0)+1,FALSE),""))</f>
        <v>#N/A</v>
      </c>
      <c r="AL15" s="2" t="e">
        <f ca="1">IF(Avulsa[[#This Row],[Parimerito]]="","",SUM(Avulsa[[#This Row],[1a]:[8b]]))</f>
        <v>#N/A</v>
      </c>
      <c r="AM15" s="2" t="e" cm="1">
        <f t="array" aca="1" ref="AM15" ca="1">IF(Avulsa[[#This Row],[Parimerito]]="","",SUMPRODUCT(--(Avulsa[[#This Row],[Parimerito]]=Avulsa[Parimerito]),--(Avulsa[[#This Row],[Punti]]&lt;Avulsa[Punti]))+1)</f>
        <v>#N/A</v>
      </c>
      <c r="AN15" s="2" t="str">
        <f ca="1">IF(Avulsa[[#This Row],[Parimerito]]="","",IF(Avulsa[[#This Row],[Parimerito]]=OFFSET(Avulsa[[#This Row],[Parimerito]],1,0),VLOOKUP(Avulsa[[#This Row],[Squadre]],$CE$9:$CY$28,MATCH(OFFSET(Avulsa[[#This Row],[Squadre]],1,0),$CF$8:$CY$8,0)+1,FALSE),""))</f>
        <v/>
      </c>
      <c r="AO15" s="2" t="str">
        <f ca="1">IF(Avulsa[[#This Row],[Parimerito]]="","",IF(Avulsa[[#This Row],[Parimerito]]=OFFSET(Avulsa[[#This Row],[Parimerito]],-1,0),VLOOKUP(Avulsa[[#This Row],[Squadre]],$CE$9:$CY$28,MATCH(OFFSET(Avulsa[[#This Row],[Squadre]],-1,0),$CF$8:$CY$8,0)+1,FALSE),""))</f>
        <v/>
      </c>
      <c r="AP15" s="2" t="str">
        <f ca="1">IF(Avulsa[[#This Row],[Parimerito]]="","",IF(Avulsa[[#This Row],[Parimerito]]=OFFSET(Avulsa[[#This Row],[Parimerito]],2,0),VLOOKUP(Avulsa[[#This Row],[Squadre]],$CE$9:$CY$28,MATCH(OFFSET(Avulsa[[#This Row],[Squadre]],2,0),$CF$8:$CY$8,0)+1,FALSE),""))</f>
        <v/>
      </c>
      <c r="AQ15" s="2" t="str">
        <f ca="1">IF(Avulsa[[#This Row],[Parimerito]]="","",IF(Avulsa[[#This Row],[Parimerito]]=OFFSET(Avulsa[[#This Row],[Parimerito]],-2,0),VLOOKUP(Avulsa[[#This Row],[Squadre]],$CE$9:$CY$28,MATCH(OFFSET(Avulsa[[#This Row],[Squadre]],-2,0),$CF$8:$CY$8,0)+1,FALSE),""))</f>
        <v/>
      </c>
      <c r="AR15" s="2" t="str">
        <f ca="1">IF(Avulsa[[#This Row],[Parimerito]]="","",IF(Avulsa[[#This Row],[Parimerito]]=OFFSET(Avulsa[[#This Row],[Parimerito]],3,0),VLOOKUP(Avulsa[[#This Row],[Squadre]],$CE$9:$CY$28,MATCH(OFFSET(Avulsa[[#This Row],[Squadre]],3,0),$CF$8:$CY$8,0)+1,FALSE),""))</f>
        <v/>
      </c>
      <c r="AS15" s="2" t="str">
        <f ca="1">IF(Avulsa[[#This Row],[Parimerito]]="","",IF(Avulsa[[#This Row],[Parimerito]]=OFFSET(Avulsa[[#This Row],[Parimerito]],-3,0),VLOOKUP(Avulsa[[#This Row],[Squadre]],$CE$9:$CY$28,MATCH(OFFSET(Avulsa[[#This Row],[Squadre]],-3,0),$CF$8:$CY$8,0)+1,FALSE),""))</f>
        <v/>
      </c>
      <c r="AT15" s="2" t="str">
        <f ca="1">IF(Avulsa[[#This Row],[Parimerito]]="","",IF(Avulsa[[#This Row],[Parimerito]]=OFFSET(Avulsa[[#This Row],[Parimerito]],4,0),VLOOKUP(Avulsa[[#This Row],[Squadre]],$CE$9:$CY$28,MATCH(OFFSET(Avulsa[[#This Row],[Squadre]],4,0),$CF$8:$CY$8,0)+1,FALSE),""))</f>
        <v/>
      </c>
      <c r="AU15" s="2" t="str">
        <f ca="1">IF(Avulsa[[#This Row],[Parimerito]]="","",IF(Avulsa[[#This Row],[Parimerito]]=OFFSET(Avulsa[[#This Row],[Parimerito]],-4,0),VLOOKUP(Avulsa[[#This Row],[Squadre]],$CE$9:$CY$28,MATCH(OFFSET(Avulsa[[#This Row],[Squadre]],-4,0),$CF$8:$CY$8,0)+1,FALSE),""))</f>
        <v/>
      </c>
      <c r="AV15" s="2" t="str">
        <f ca="1">IF(Avulsa[[#This Row],[Parimerito]]="","",IF(Avulsa[[#This Row],[Parimerito]]=OFFSET(Avulsa[[#This Row],[Parimerito]],5,0),VLOOKUP(Avulsa[[#This Row],[Squadre]],$CE$9:$CY$28,MATCH(OFFSET(Avulsa[[#This Row],[Squadre]],5,0),$CF$8:$CY$8,0)+1,FALSE),""))</f>
        <v/>
      </c>
      <c r="AW15" s="2" t="str">
        <f ca="1">IF(Avulsa[[#This Row],[Parimerito]]="","",IF(Avulsa[[#This Row],[Parimerito]]=OFFSET(Avulsa[[#This Row],[Parimerito]],-5,0),VLOOKUP(Avulsa[[#This Row],[Squadre]],$CE$9:$CY$28,MATCH(OFFSET(Avulsa[[#This Row],[Squadre]],-5,0),$CF$8:$CY$8,0)+1,FALSE),""))</f>
        <v/>
      </c>
      <c r="AX15" s="2" t="str">
        <f ca="1">IF(Avulsa[[#This Row],[Parimerito]]="","",IF(Avulsa[[#This Row],[Parimerito]]=OFFSET(Avulsa[[#This Row],[Parimerito]],6,0),VLOOKUP(Avulsa[[#This Row],[Squadre]],$CE$9:$CY$28,MATCH(OFFSET(Avulsa[[#This Row],[Squadre]],6,0),$CF$8:$CY$8,0)+1,FALSE),""))</f>
        <v/>
      </c>
      <c r="AY15" s="2" t="str">
        <f ca="1">IF(Avulsa[[#This Row],[Parimerito]]="","",IF(Avulsa[[#This Row],[Parimerito]]=OFFSET(Avulsa[[#This Row],[Parimerito]],-6,0),VLOOKUP(Avulsa[[#This Row],[Squadre]],$CE$9:$CY$28,MATCH(OFFSET(Avulsa[[#This Row],[Squadre]],-6,0),$CF$8:$CY$8,0)+1,FALSE),""))</f>
        <v/>
      </c>
      <c r="AZ15" s="2" t="str">
        <f ca="1">IF(Avulsa[[#This Row],[Parimerito]]="","",IF(Avulsa[[#This Row],[Parimerito]]=OFFSET(Avulsa[[#This Row],[Parimerito]],7,0),VLOOKUP(Avulsa[[#This Row],[Squadre]],$CE$9:$CY$28,MATCH(OFFSET(Avulsa[[#This Row],[Squadre]],7,0),$CF$8:$CY$8,0)+1,FALSE),""))</f>
        <v/>
      </c>
      <c r="BA15" s="2" t="str">
        <f ca="1">IF(Avulsa[[#This Row],[Parimerito]]="","",IF(Avulsa[[#This Row],[Parimerito]]=OFFSET(Avulsa[[#This Row],[Parimerito]],-7,0),VLOOKUP(Avulsa[[#This Row],[Squadre]],$CE$9:$CY$28,MATCH(OFFSET(Avulsa[[#This Row],[Squadre]],-7,0),$CF$8:$CY$8,0)+1,FALSE),""))</f>
        <v/>
      </c>
      <c r="BB15" s="2" t="str">
        <f ca="1">IF(Avulsa[[#This Row],[Parimerito]]="","",IF(Avulsa[[#This Row],[Parimerito]]=OFFSET(Avulsa[[#This Row],[Parimerito]],8,0),VLOOKUP(Avulsa[[#This Row],[Squadre]],$CE$9:$CY$28,MATCH(OFFSET(Avulsa[[#This Row],[Squadre]],8,0),$CF$8:$CY$8,0)+1,FALSE),""))</f>
        <v/>
      </c>
      <c r="BC15" s="2" t="e">
        <f ca="1">IF(Avulsa[[#This Row],[Parimerito]]="","",IF(Avulsa[[#This Row],[Parimerito]]=OFFSET(Avulsa[[#This Row],[Parimerito]],-8,0),VLOOKUP(Avulsa[[#This Row],[Squadre]],$CE$9:$CY$28,MATCH(OFFSET(Avulsa[[#This Row],[Squadre]],-8,0),$CF$8:$CY$8,0)+1,FALSE),""))</f>
        <v>#N/A</v>
      </c>
      <c r="BD15" s="2" t="e">
        <f ca="1">IF(Avulsa[[#This Row],[Parimerito]]="","",SUM(Avulsa[[#This Row],[a1]:[h2]]))</f>
        <v>#N/A</v>
      </c>
      <c r="BE15" s="2" t="e" cm="1">
        <f t="array" aca="1" ref="BE15" ca="1">IF(Avulsa[[#This Row],[Parimerito]]="","",SUMPRODUCT(--(Avulsa[[#This Row],[Parimerito]]=Avulsa[Parimerito]),--(Avulsa[[#This Row],[Gol]]&lt;Avulsa[Gol]))+1)</f>
        <v>#N/A</v>
      </c>
      <c r="BF15" s="2" t="str">
        <f ca="1">IFERROR(Avulsa[[#This Row],[ClassificaPuntiScontriDiretti]]+Avulsa[[#This Row],[ClassificaGolScontriDiretti]]/100,"")</f>
        <v/>
      </c>
      <c r="BG15" s="2" t="str">
        <f ca="1">IFERROR(_xlfn.RANK.EQ(Avulsa[[#This Row],[calc]],Avulsa[calc],1),"")</f>
        <v/>
      </c>
      <c r="BI15" s="16" t="str" cm="1">
        <f t="array" ref="BI15">IF(INDEX(ListaSquadre[],ROW()-1-ROW(PuntiSD[#Headers]))="","",INDEX(ListaSquadre[],ROW()-1-ROW(PuntiSD[#Headers])))</f>
        <v/>
      </c>
      <c r="BJ15" s="18" t="str">
        <f>IF(PuntiSD[[#This Row],[Squadra]]="","",IF(BJ$8="","",IF(PuntiSD[[#This Row],[Squadra]]=BJ$8,"",IF(ISERROR(VLOOKUP(PuntiSD[[#This Row],[Squadra]]&amp;BJ$8,Risultati[SqrCoppie],1,FALSE)),"-",IF(AND(INDEX(Risultati[Punti_SqrA],MATCH(PuntiSD[[#This Row],[Squadra]]&amp;BJ$8,Risultati[SqrCoppie],0))="",INDEX(Risultati[Punti_SqrA],MATCH(BJ$8&amp;PuntiSD[[#This Row],[Squadra]],Risultati[SqrCoppie],0))=""),"-",SUMIFS(Risultati[Punti_SqrA],Risultati[SqrA],PuntiSD[[#This Row],[Squadra]],Risultati[SqrB],BJ$8)+SUMIFS(Risultati[Punti_SqrB],Risultati[SqrB],PuntiSD[[#This Row],[Squadra]],Risultati[SqrA],BJ$8))))))</f>
        <v/>
      </c>
      <c r="BK15" s="18" t="str">
        <f>IF(PuntiSD[[#This Row],[Squadra]]="","",IF(BK$8="","",IF(PuntiSD[[#This Row],[Squadra]]=BK$8,"",IF(ISERROR(VLOOKUP(PuntiSD[[#This Row],[Squadra]]&amp;BK$8,Risultati[SqrCoppie],1,FALSE)),"-",IF(AND(INDEX(Risultati[Punti_SqrA],MATCH(PuntiSD[[#This Row],[Squadra]]&amp;BK$8,Risultati[SqrCoppie],0))="",INDEX(Risultati[Punti_SqrA],MATCH(BK$8&amp;PuntiSD[[#This Row],[Squadra]],Risultati[SqrCoppie],0))=""),"-",SUMIFS(Risultati[Punti_SqrA],Risultati[SqrA],PuntiSD[[#This Row],[Squadra]],Risultati[SqrB],BK$8)+SUMIFS(Risultati[Punti_SqrB],Risultati[SqrB],PuntiSD[[#This Row],[Squadra]],Risultati[SqrA],BK$8))))))</f>
        <v/>
      </c>
      <c r="BL15" s="2" t="str">
        <f>IF(PuntiSD[[#This Row],[Squadra]]="","",IF(BL$8="","",IF(PuntiSD[[#This Row],[Squadra]]=BL$8,"",IF(ISERROR(VLOOKUP(PuntiSD[[#This Row],[Squadra]]&amp;BL$8,Risultati[SqrCoppie],1,FALSE)),"-",IF(AND(INDEX(Risultati[Punti_SqrA],MATCH(PuntiSD[[#This Row],[Squadra]]&amp;BL$8,Risultati[SqrCoppie],0))="",INDEX(Risultati[Punti_SqrA],MATCH(BL$8&amp;PuntiSD[[#This Row],[Squadra]],Risultati[SqrCoppie],0))=""),"-",SUMIFS(Risultati[Punti_SqrA],Risultati[SqrA],PuntiSD[[#This Row],[Squadra]],Risultati[SqrB],BL$8)+SUMIFS(Risultati[Punti_SqrB],Risultati[SqrB],PuntiSD[[#This Row],[Squadra]],Risultati[SqrA],BL$8))))))</f>
        <v/>
      </c>
      <c r="BM15" s="2" t="str">
        <f>IF(PuntiSD[[#This Row],[Squadra]]="","",IF(BM$8="","",IF(PuntiSD[[#This Row],[Squadra]]=BM$8,"",IF(ISERROR(VLOOKUP(PuntiSD[[#This Row],[Squadra]]&amp;BM$8,Risultati[SqrCoppie],1,FALSE)),"-",IF(AND(INDEX(Risultati[Punti_SqrA],MATCH(PuntiSD[[#This Row],[Squadra]]&amp;BM$8,Risultati[SqrCoppie],0))="",INDEX(Risultati[Punti_SqrA],MATCH(BM$8&amp;PuntiSD[[#This Row],[Squadra]],Risultati[SqrCoppie],0))=""),"-",SUMIFS(Risultati[Punti_SqrA],Risultati[SqrA],PuntiSD[[#This Row],[Squadra]],Risultati[SqrB],BM$8)+SUMIFS(Risultati[Punti_SqrB],Risultati[SqrB],PuntiSD[[#This Row],[Squadra]],Risultati[SqrA],BM$8))))))</f>
        <v/>
      </c>
      <c r="BN15" s="2" t="str">
        <f>IF(PuntiSD[[#This Row],[Squadra]]="","",IF(BN$8="","",IF(PuntiSD[[#This Row],[Squadra]]=BN$8,"",IF(ISERROR(VLOOKUP(PuntiSD[[#This Row],[Squadra]]&amp;BN$8,Risultati[SqrCoppie],1,FALSE)),"-",IF(AND(INDEX(Risultati[Punti_SqrA],MATCH(PuntiSD[[#This Row],[Squadra]]&amp;BN$8,Risultati[SqrCoppie],0))="",INDEX(Risultati[Punti_SqrA],MATCH(BN$8&amp;PuntiSD[[#This Row],[Squadra]],Risultati[SqrCoppie],0))=""),"-",SUMIFS(Risultati[Punti_SqrA],Risultati[SqrA],PuntiSD[[#This Row],[Squadra]],Risultati[SqrB],BN$8)+SUMIFS(Risultati[Punti_SqrB],Risultati[SqrB],PuntiSD[[#This Row],[Squadra]],Risultati[SqrA],BN$8))))))</f>
        <v/>
      </c>
      <c r="BO15" s="2" t="str">
        <f>IF(PuntiSD[[#This Row],[Squadra]]="","",IF(BO$8="","",IF(PuntiSD[[#This Row],[Squadra]]=BO$8,"",IF(ISERROR(VLOOKUP(PuntiSD[[#This Row],[Squadra]]&amp;BO$8,Risultati[SqrCoppie],1,FALSE)),"-",IF(AND(INDEX(Risultati[Punti_SqrA],MATCH(PuntiSD[[#This Row],[Squadra]]&amp;BO$8,Risultati[SqrCoppie],0))="",INDEX(Risultati[Punti_SqrA],MATCH(BO$8&amp;PuntiSD[[#This Row],[Squadra]],Risultati[SqrCoppie],0))=""),"-",SUMIFS(Risultati[Punti_SqrA],Risultati[SqrA],PuntiSD[[#This Row],[Squadra]],Risultati[SqrB],BO$8)+SUMIFS(Risultati[Punti_SqrB],Risultati[SqrB],PuntiSD[[#This Row],[Squadra]],Risultati[SqrA],BO$8))))))</f>
        <v/>
      </c>
      <c r="BP15" s="2" t="str">
        <f>IF(PuntiSD[[#This Row],[Squadra]]="","",IF(BP$8="","",IF(PuntiSD[[#This Row],[Squadra]]=BP$8,"",IF(ISERROR(VLOOKUP(PuntiSD[[#This Row],[Squadra]]&amp;BP$8,Risultati[SqrCoppie],1,FALSE)),"-",IF(AND(INDEX(Risultati[Punti_SqrA],MATCH(PuntiSD[[#This Row],[Squadra]]&amp;BP$8,Risultati[SqrCoppie],0))="",INDEX(Risultati[Punti_SqrA],MATCH(BP$8&amp;PuntiSD[[#This Row],[Squadra]],Risultati[SqrCoppie],0))=""),"-",SUMIFS(Risultati[Punti_SqrA],Risultati[SqrA],PuntiSD[[#This Row],[Squadra]],Risultati[SqrB],BP$8)+SUMIFS(Risultati[Punti_SqrB],Risultati[SqrB],PuntiSD[[#This Row],[Squadra]],Risultati[SqrA],BP$8))))))</f>
        <v/>
      </c>
      <c r="BQ15" s="2" t="str">
        <f>IF(PuntiSD[[#This Row],[Squadra]]="","",IF(BQ$8="","",IF(PuntiSD[[#This Row],[Squadra]]=BQ$8,"",IF(ISERROR(VLOOKUP(PuntiSD[[#This Row],[Squadra]]&amp;BQ$8,Risultati[SqrCoppie],1,FALSE)),"-",IF(AND(INDEX(Risultati[Punti_SqrA],MATCH(PuntiSD[[#This Row],[Squadra]]&amp;BQ$8,Risultati[SqrCoppie],0))="",INDEX(Risultati[Punti_SqrA],MATCH(BQ$8&amp;PuntiSD[[#This Row],[Squadra]],Risultati[SqrCoppie],0))="",),"-",SUMIFS(Risultati[Punti_SqrA],Risultati[SqrA],PuntiSD[[#This Row],[Squadra]],Risultati[SqrB],BQ$8)+SUMIFS(Risultati[Punti_SqrB],Risultati[SqrB],PuntiSD[[#This Row],[Squadra]],Risultati[SqrA],BQ$8))))))</f>
        <v/>
      </c>
      <c r="BR15" s="2" t="str">
        <f>IF(PuntiSD[[#This Row],[Squadra]]="","",IF(BR$8="","",IF(PuntiSD[[#This Row],[Squadra]]=BR$8,"",IF(ISERROR(VLOOKUP(PuntiSD[[#This Row],[Squadra]]&amp;BR$8,Risultati[SqrCoppie],1,FALSE)),"-",IF(AND(INDEX(Risultati[Punti_SqrA],MATCH(PuntiSD[[#This Row],[Squadra]]&amp;BR$8,Risultati[SqrCoppie],0))="",INDEX(Risultati[Punti_SqrA],MATCH(BR$8&amp;PuntiSD[[#This Row],[Squadra]],Risultati[SqrCoppie],0))=""),"-",SUMIFS(Risultati[Punti_SqrA],Risultati[SqrA],PuntiSD[[#This Row],[Squadra]],Risultati[SqrB],BR$8)+SUMIFS(Risultati[Punti_SqrB],Risultati[SqrB],PuntiSD[[#This Row],[Squadra]],Risultati[SqrA],BR$8))))))</f>
        <v/>
      </c>
      <c r="BS15" s="2" t="str">
        <f>IF(PuntiSD[[#This Row],[Squadra]]="","",IF(BS$8="","",IF(PuntiSD[[#This Row],[Squadra]]=BS$8,"",IF(ISERROR(VLOOKUP(PuntiSD[[#This Row],[Squadra]]&amp;BS$8,Risultati[SqrCoppie],1,FALSE)),"-",IF(AND(INDEX(Risultati[Punti_SqrA],MATCH(PuntiSD[[#This Row],[Squadra]]&amp;BS$8,Risultati[SqrCoppie],0))="",INDEX(Risultati[Punti_SqrA],MATCH(BS$8&amp;PuntiSD[[#This Row],[Squadra]],Risultati[SqrCoppie],0))=""),"-",SUMIFS(Risultati[Punti_SqrA],Risultati[SqrA],PuntiSD[[#This Row],[Squadra]],Risultati[SqrB],BS$8)+SUMIFS(Risultati[Punti_SqrB],Risultati[SqrB],PuntiSD[[#This Row],[Squadra]],Risultati[SqrA],BS$8))))))</f>
        <v/>
      </c>
      <c r="BT15" s="2" t="str">
        <f>IF(PuntiSD[[#This Row],[Squadra]]="","",IF(BT$8="","",IF(PuntiSD[[#This Row],[Squadra]]=BT$8,"",IF(ISERROR(VLOOKUP(PuntiSD[[#This Row],[Squadra]]&amp;BT$8,Risultati[SqrCoppie],1,FALSE)),"-",IF(AND(INDEX(Risultati[Punti_SqrA],MATCH(PuntiSD[[#This Row],[Squadra]]&amp;BT$8,Risultati[SqrCoppie],0))="",INDEX(Risultati[Punti_SqrA],MATCH(BT$8&amp;PuntiSD[[#This Row],[Squadra]],Risultati[SqrCoppie],0))=""),"-",SUMIFS(Risultati[Punti_SqrA],Risultati[SqrA],PuntiSD[[#This Row],[Squadra]],Risultati[SqrB],BT$8)+SUMIFS(Risultati[Punti_SqrB],Risultati[SqrB],PuntiSD[[#This Row],[Squadra]],Risultati[SqrA],BT$8))))))</f>
        <v/>
      </c>
      <c r="BU15" s="2" t="str">
        <f>IF(PuntiSD[[#This Row],[Squadra]]="","",IF(BU$8="","",IF(PuntiSD[[#This Row],[Squadra]]=BU$8,"",IF(ISERROR(VLOOKUP(PuntiSD[[#This Row],[Squadra]]&amp;BU$8,Risultati[SqrCoppie],1,FALSE)),"-",IF(AND(INDEX(Risultati[Punti_SqrA],MATCH(PuntiSD[[#This Row],[Squadra]]&amp;BU$8,Risultati[SqrCoppie],0))="",INDEX(Risultati[Punti_SqrA],MATCH(BU$8&amp;PuntiSD[[#This Row],[Squadra]],Risultati[SqrCoppie],0))=""),"-",SUMIFS(Risultati[Punti_SqrA],Risultati[SqrA],PuntiSD[[#This Row],[Squadra]],Risultati[SqrB],BU$8)+SUMIFS(Risultati[Punti_SqrB],Risultati[SqrB],PuntiSD[[#This Row],[Squadra]],Risultati[SqrA],BU$8))))))</f>
        <v/>
      </c>
      <c r="BV15" s="2" t="str">
        <f>IF(PuntiSD[[#This Row],[Squadra]]="","",IF(BV$8="","",IF(PuntiSD[[#This Row],[Squadra]]=BV$8,"",IF(ISERROR(VLOOKUP(PuntiSD[[#This Row],[Squadra]]&amp;BV$8,Risultati[SqrCoppie],1,FALSE)),"-",IF(AND(INDEX(Risultati[Punti_SqrA],MATCH(PuntiSD[[#This Row],[Squadra]]&amp;BV$8,Risultati[SqrCoppie],0))="",INDEX(Risultati[Punti_SqrA],MATCH(BV$8&amp;PuntiSD[[#This Row],[Squadra]],Risultati[SqrCoppie],0))=""),"-",SUMIFS(Risultati[Punti_SqrA],Risultati[SqrA],PuntiSD[[#This Row],[Squadra]],Risultati[SqrB],BV$8)+SUMIFS(Risultati[Punti_SqrB],Risultati[SqrB],PuntiSD[[#This Row],[Squadra]],Risultati[SqrA],BV$8))))))</f>
        <v/>
      </c>
      <c r="BW15" s="2" t="str">
        <f>IF(PuntiSD[[#This Row],[Squadra]]="","",IF(BW$8="","",IF(PuntiSD[[#This Row],[Squadra]]=BW$8,"",IF(ISERROR(VLOOKUP(PuntiSD[[#This Row],[Squadra]]&amp;BW$8,Risultati[SqrCoppie],1,FALSE)),"-",IF(AND(INDEX(Risultati[Punti_SqrA],MATCH(PuntiSD[[#This Row],[Squadra]]&amp;BW$8,Risultati[SqrCoppie],0))="",INDEX(Risultati[Punti_SqrA],MATCH(BW$8&amp;PuntiSD[[#This Row],[Squadra]],Risultati[SqrCoppie],0))=""),"-",SUMIFS(Risultati[Punti_SqrA],Risultati[SqrA],PuntiSD[[#This Row],[Squadra]],Risultati[SqrB],BW$8)+SUMIFS(Risultati[Punti_SqrB],Risultati[SqrB],PuntiSD[[#This Row],[Squadra]],Risultati[SqrA],BW$8))))))</f>
        <v/>
      </c>
      <c r="BX15" s="2" t="str">
        <f>IF(PuntiSD[[#This Row],[Squadra]]="","",IF(BX$8="","",IF(PuntiSD[[#This Row],[Squadra]]=BX$8,"",IF(ISERROR(VLOOKUP(PuntiSD[[#This Row],[Squadra]]&amp;BX$8,Risultati[SqrCoppie],1,FALSE)),"-",IF(AND(INDEX(Risultati[Punti_SqrA],MATCH(PuntiSD[[#This Row],[Squadra]]&amp;BX$8,Risultati[SqrCoppie],0))="",INDEX(Risultati[Punti_SqrA],MATCH(BX$8&amp;PuntiSD[[#This Row],[Squadra]],Risultati[SqrCoppie],0))=""),"-",SUMIFS(Risultati[Punti_SqrA],Risultati[SqrA],PuntiSD[[#This Row],[Squadra]],Risultati[SqrB],BX$8)+SUMIFS(Risultati[Punti_SqrB],Risultati[SqrB],PuntiSD[[#This Row],[Squadra]],Risultati[SqrA],BX$8))))))</f>
        <v/>
      </c>
      <c r="BY15" s="2" t="str">
        <f>IF(PuntiSD[[#This Row],[Squadra]]="","",IF(BY$8="","",IF(PuntiSD[[#This Row],[Squadra]]=BY$8,"",IF(ISERROR(VLOOKUP(PuntiSD[[#This Row],[Squadra]]&amp;BY$8,Risultati[SqrCoppie],1,FALSE)),"-",IF(AND(INDEX(Risultati[Punti_SqrA],MATCH(PuntiSD[[#This Row],[Squadra]]&amp;BY$8,Risultati[SqrCoppie],0))="",INDEX(Risultati[Punti_SqrA],MATCH(BY$8&amp;PuntiSD[[#This Row],[Squadra]],Risultati[SqrCoppie],0))=""),"-",SUMIFS(Risultati[Punti_SqrA],Risultati[SqrA],PuntiSD[[#This Row],[Squadra]],Risultati[SqrB],BY$8)+SUMIFS(Risultati[Punti_SqrB],Risultati[SqrB],PuntiSD[[#This Row],[Squadra]],Risultati[SqrA],BY$8))))))</f>
        <v/>
      </c>
      <c r="BZ15" s="2" t="str">
        <f>IF(PuntiSD[[#This Row],[Squadra]]="","",IF(BZ$8="","",IF(PuntiSD[[#This Row],[Squadra]]=BZ$8,"",IF(ISERROR(VLOOKUP(PuntiSD[[#This Row],[Squadra]]&amp;BZ$8,Risultati[SqrCoppie],1,FALSE)),"-",IF(AND(INDEX(Risultati[Punti_SqrA],MATCH(PuntiSD[[#This Row],[Squadra]]&amp;BZ$8,Risultati[SqrCoppie],0))="",INDEX(Risultati[Punti_SqrA],MATCH(BZ$8&amp;PuntiSD[[#This Row],[Squadra]],Risultati[SqrCoppie],0))=""),"-",SUMIFS(Risultati[Punti_SqrA],Risultati[SqrA],PuntiSD[[#This Row],[Squadra]],Risultati[SqrB],BZ$8)+SUMIFS(Risultati[Punti_SqrB],Risultati[SqrB],PuntiSD[[#This Row],[Squadra]],Risultati[SqrA],BZ$8))))))</f>
        <v/>
      </c>
      <c r="CA15" s="2" t="str">
        <f>IF(PuntiSD[[#This Row],[Squadra]]="","",IF(CA$8="","",IF(PuntiSD[[#This Row],[Squadra]]=CA$8,"",IF(ISERROR(VLOOKUP(PuntiSD[[#This Row],[Squadra]]&amp;CA$8,Risultati[SqrCoppie],1,FALSE)),"-",IF(AND(INDEX(Risultati[Punti_SqrA],MATCH(PuntiSD[[#This Row],[Squadra]]&amp;CA$8,Risultati[SqrCoppie],0))="",INDEX(Risultati[Punti_SqrA],MATCH(CA$8&amp;PuntiSD[[#This Row],[Squadra]],Risultati[SqrCoppie],0))=""),"-",SUMIFS(Risultati[Punti_SqrA],Risultati[SqrA],PuntiSD[[#This Row],[Squadra]],Risultati[SqrB],CA$8)+SUMIFS(Risultati[Punti_SqrB],Risultati[SqrB],PuntiSD[[#This Row],[Squadra]],Risultati[SqrA],CA$8))))))</f>
        <v/>
      </c>
      <c r="CB15" s="2" t="str">
        <f>IF(PuntiSD[[#This Row],[Squadra]]="","",IF(CB$8="","",IF(PuntiSD[[#This Row],[Squadra]]=CB$8,"",IF(ISERROR(VLOOKUP(PuntiSD[[#This Row],[Squadra]]&amp;CB$8,Risultati[SqrCoppie],1,FALSE)),"-",IF(AND(INDEX(Risultati[Punti_SqrA],MATCH(PuntiSD[[#This Row],[Squadra]]&amp;CB$8,Risultati[SqrCoppie],0))="",INDEX(Risultati[Punti_SqrA],MATCH(CB$8&amp;PuntiSD[[#This Row],[Squadra]],Risultati[SqrCoppie],0))=""),"-",SUMIFS(Risultati[Punti_SqrA],Risultati[SqrA],PuntiSD[[#This Row],[Squadra]],Risultati[SqrB],CB$8)+SUMIFS(Risultati[Punti_SqrB],Risultati[SqrB],PuntiSD[[#This Row],[Squadra]],Risultati[SqrA],CB$8))))))</f>
        <v/>
      </c>
      <c r="CC15" s="2" t="str">
        <f>IF(PuntiSD[[#This Row],[Squadra]]="","",IF(CC$8="","",IF(PuntiSD[[#This Row],[Squadra]]=CC$8,"",IF(ISERROR(VLOOKUP(PuntiSD[[#This Row],[Squadra]]&amp;CC$8,Risultati[SqrCoppie],1,FALSE)),"-",IF(AND(INDEX(Risultati[Punti_SqrA],MATCH(PuntiSD[[#This Row],[Squadra]]&amp;CC$8,Risultati[SqrCoppie],0))="",INDEX(Risultati[Punti_SqrA],MATCH(CC$8&amp;PuntiSD[[#This Row],[Squadra]],Risultati[SqrCoppie],0))=""),"-",SUMIFS(Risultati[Punti_SqrA],Risultati[SqrA],PuntiSD[[#This Row],[Squadra]],Risultati[SqrB],CC$8)+SUMIFS(Risultati[Punti_SqrB],Risultati[SqrB],PuntiSD[[#This Row],[Squadra]],Risultati[SqrA],CC$8))))))</f>
        <v/>
      </c>
      <c r="CE15" s="16" t="str" cm="1">
        <f t="array" ref="CE15">IF(INDEX(ListaSquadre[],ROW()-1-ROW(RetiSD[#Headers]))="","",INDEX(ListaSquadre[],ROW()-1-ROW(RetiSD[#Headers])))</f>
        <v/>
      </c>
      <c r="CF15" s="18" t="str">
        <f>IF(RetiSD[[#This Row],[Squadra]]="","",IF(CF$8="","",IF(RetiSD[[#This Row],[Squadra]]=CF$8,"",IF(ISERROR(VLOOKUP(RetiSD[[#This Row],[Squadra]]&amp;CF$8,Risultati[SqrCoppie],1,FALSE)),"-",IF(AND(INDEX(Risultati[Gol_SqrA],MATCH(RetiSD[[#This Row],[Squadra]]&amp;CF$8,Risultati[SqrCoppie],0))="",INDEX(Risultati[Gol_SqrA],MATCH(CF$8&amp;RetiSD[[#This Row],[Squadra]],Risultati[SqrCoppie],0))=""),"-",(SUMIFS(Risultati[Gol_SqrB],Risultati[SqrCoppie],CF$8&amp;RetiSD[[#This Row],[Squadra]])-SUMIFS(Risultati[Gol_SqrA],Risultati[SqrCoppie],CF$8&amp;RetiSD[[#This Row],[Squadra]]))+(SUMIFS(Risultati[Gol_SqrA],Risultati[SqrCoppie],RetiSD[[#This Row],[Squadra]]&amp;CF$8)-SUMIFS(Risultati[Gol_SqrB],Risultati[SqrCoppie],RetiSD[[#This Row],[Squadra]]&amp;CF$8)))))))</f>
        <v/>
      </c>
      <c r="CG15" s="2" t="str">
        <f>IF(RetiSD[[#This Row],[Squadra]]="","",IF(CG$8="","",IF(RetiSD[[#This Row],[Squadra]]=CG$8,"",IF(ISERROR(VLOOKUP(RetiSD[[#This Row],[Squadra]]&amp;CG$8,Risultati[SqrCoppie],1,FALSE)),"-",IF(AND(INDEX(Risultati[Gol_SqrA],MATCH(RetiSD[[#This Row],[Squadra]]&amp;CG$8,Risultati[SqrCoppie],0))="",INDEX(Risultati[Gol_SqrA],MATCH(CG$8&amp;RetiSD[[#This Row],[Squadra]],Risultati[SqrCoppie],0))=""),"-",(SUMIFS(Risultati[Gol_SqrB],Risultati[SqrCoppie],CG$8&amp;RetiSD[[#This Row],[Squadra]])-SUMIFS(Risultati[Gol_SqrA],Risultati[SqrCoppie],CG$8&amp;RetiSD[[#This Row],[Squadra]]))+(SUMIFS(Risultati[Gol_SqrA],Risultati[SqrCoppie],RetiSD[[#This Row],[Squadra]]&amp;CG$8)-SUMIFS(Risultati[Gol_SqrB],Risultati[SqrCoppie],RetiSD[[#This Row],[Squadra]]&amp;CG$8)))))))</f>
        <v/>
      </c>
      <c r="CH15" s="2" t="str">
        <f>IF(RetiSD[[#This Row],[Squadra]]="","",IF(CH$8="","",IF(RetiSD[[#This Row],[Squadra]]=CH$8,"",IF(ISERROR(VLOOKUP(RetiSD[[#This Row],[Squadra]]&amp;CH$8,Risultati[SqrCoppie],1,FALSE)),"-",IF(AND(INDEX(Risultati[Gol_SqrA],MATCH(RetiSD[[#This Row],[Squadra]]&amp;CH$8,Risultati[SqrCoppie],0))="",INDEX(Risultati[Gol_SqrA],MATCH(CH$8&amp;RetiSD[[#This Row],[Squadra]],Risultati[SqrCoppie],0))=""),"-",(SUMIFS(Risultati[Gol_SqrB],Risultati[SqrCoppie],CH$8&amp;RetiSD[[#This Row],[Squadra]])-SUMIFS(Risultati[Gol_SqrA],Risultati[SqrCoppie],CH$8&amp;RetiSD[[#This Row],[Squadra]]))+(SUMIFS(Risultati[Gol_SqrA],Risultati[SqrCoppie],RetiSD[[#This Row],[Squadra]]&amp;CH$8)-SUMIFS(Risultati[Gol_SqrB],Risultati[SqrCoppie],RetiSD[[#This Row],[Squadra]]&amp;CH$8)))))))</f>
        <v/>
      </c>
      <c r="CI15" s="2" t="str">
        <f>IF(RetiSD[[#This Row],[Squadra]]="","",IF(CI$8="","",IF(RetiSD[[#This Row],[Squadra]]=CI$8,"",IF(ISERROR(VLOOKUP(RetiSD[[#This Row],[Squadra]]&amp;CI$8,Risultati[SqrCoppie],1,FALSE)),"-",IF(AND(INDEX(Risultati[Gol_SqrA],MATCH(RetiSD[[#This Row],[Squadra]]&amp;CI$8,Risultati[SqrCoppie],0))="",INDEX(Risultati[Gol_SqrA],MATCH(CI$8&amp;RetiSD[[#This Row],[Squadra]],Risultati[SqrCoppie],0))=""),"-",(SUMIFS(Risultati[Gol_SqrB],Risultati[SqrCoppie],CI$8&amp;RetiSD[[#This Row],[Squadra]])-SUMIFS(Risultati[Gol_SqrA],Risultati[SqrCoppie],CI$8&amp;RetiSD[[#This Row],[Squadra]]))+(SUMIFS(Risultati[Gol_SqrA],Risultati[SqrCoppie],RetiSD[[#This Row],[Squadra]]&amp;CI$8)-SUMIFS(Risultati[Gol_SqrB],Risultati[SqrCoppie],RetiSD[[#This Row],[Squadra]]&amp;CI$8)))))))</f>
        <v/>
      </c>
      <c r="CJ15" s="2" t="str">
        <f>IF(RetiSD[[#This Row],[Squadra]]="","",IF(CJ$8="","",IF(RetiSD[[#This Row],[Squadra]]=CJ$8,"",IF(ISERROR(VLOOKUP(RetiSD[[#This Row],[Squadra]]&amp;CJ$8,Risultati[SqrCoppie],1,FALSE)),"-",IF(AND(INDEX(Risultati[Gol_SqrA],MATCH(RetiSD[[#This Row],[Squadra]]&amp;CJ$8,Risultati[SqrCoppie],0))="",INDEX(Risultati[Gol_SqrA],MATCH(CJ$8&amp;RetiSD[[#This Row],[Squadra]],Risultati[SqrCoppie],0))=""),"-",(SUMIFS(Risultati[Gol_SqrB],Risultati[SqrCoppie],CJ$8&amp;RetiSD[[#This Row],[Squadra]])-SUMIFS(Risultati[Gol_SqrA],Risultati[SqrCoppie],CJ$8&amp;RetiSD[[#This Row],[Squadra]]))+(SUMIFS(Risultati[Gol_SqrA],Risultati[SqrCoppie],RetiSD[[#This Row],[Squadra]]&amp;CJ$8)-SUMIFS(Risultati[Gol_SqrB],Risultati[SqrCoppie],RetiSD[[#This Row],[Squadra]]&amp;CJ$8)))))))</f>
        <v/>
      </c>
      <c r="CK15" s="2" t="str">
        <f>IF(RetiSD[[#This Row],[Squadra]]="","",IF(CK$8="","",IF(RetiSD[[#This Row],[Squadra]]=CK$8,"",IF(ISERROR(VLOOKUP(RetiSD[[#This Row],[Squadra]]&amp;CK$8,Risultati[SqrCoppie],1,FALSE)),"-",IF(AND(INDEX(Risultati[Gol_SqrA],MATCH(RetiSD[[#This Row],[Squadra]]&amp;CK$8,Risultati[SqrCoppie],0))="",INDEX(Risultati[Gol_SqrA],MATCH(CK$8&amp;RetiSD[[#This Row],[Squadra]],Risultati[SqrCoppie],0))=""),"-",(SUMIFS(Risultati[Gol_SqrB],Risultati[SqrCoppie],CK$8&amp;RetiSD[[#This Row],[Squadra]])-SUMIFS(Risultati[Gol_SqrA],Risultati[SqrCoppie],CK$8&amp;RetiSD[[#This Row],[Squadra]]))+(SUMIFS(Risultati[Gol_SqrA],Risultati[SqrCoppie],RetiSD[[#This Row],[Squadra]]&amp;CK$8)-SUMIFS(Risultati[Gol_SqrB],Risultati[SqrCoppie],RetiSD[[#This Row],[Squadra]]&amp;CK$8)))))))</f>
        <v/>
      </c>
      <c r="CL15" s="2" t="str">
        <f>IF(RetiSD[[#This Row],[Squadra]]="","",IF(CL$8="","",IF(RetiSD[[#This Row],[Squadra]]=CL$8,"",IF(ISERROR(VLOOKUP(RetiSD[[#This Row],[Squadra]]&amp;CL$8,Risultati[SqrCoppie],1,FALSE)),"-",IF(AND(INDEX(Risultati[Gol_SqrA],MATCH(RetiSD[[#This Row],[Squadra]]&amp;CL$8,Risultati[SqrCoppie],0))="",INDEX(Risultati[Gol_SqrA],MATCH(CL$8&amp;RetiSD[[#This Row],[Squadra]],Risultati[SqrCoppie],0))=""),"-",(SUMIFS(Risultati[Gol_SqrB],Risultati[SqrCoppie],CL$8&amp;RetiSD[[#This Row],[Squadra]])-SUMIFS(Risultati[Gol_SqrA],Risultati[SqrCoppie],CL$8&amp;RetiSD[[#This Row],[Squadra]]))+(SUMIFS(Risultati[Gol_SqrA],Risultati[SqrCoppie],RetiSD[[#This Row],[Squadra]]&amp;CL$8)-SUMIFS(Risultati[Gol_SqrB],Risultati[SqrCoppie],RetiSD[[#This Row],[Squadra]]&amp;CL$8)))))))</f>
        <v/>
      </c>
      <c r="CM15" s="2" t="str">
        <f>IF(RetiSD[[#This Row],[Squadra]]="","",IF(CM$8="","",IF(RetiSD[[#This Row],[Squadra]]=CM$8,"",IF(ISERROR(VLOOKUP(RetiSD[[#This Row],[Squadra]]&amp;CM$8,Risultati[SqrCoppie],1,FALSE)),"-",IF(AND(INDEX(Risultati[Gol_SqrA],MATCH(RetiSD[[#This Row],[Squadra]]&amp;CM$8,Risultati[SqrCoppie],0))="",INDEX(Risultati[Gol_SqrA],MATCH(CM$8&amp;RetiSD[[#This Row],[Squadra]],Risultati[SqrCoppie],0))=""),"-",(SUMIFS(Risultati[Gol_SqrB],Risultati[SqrCoppie],CM$8&amp;RetiSD[[#This Row],[Squadra]])-SUMIFS(Risultati[Gol_SqrA],Risultati[SqrCoppie],CM$8&amp;RetiSD[[#This Row],[Squadra]]))+(SUMIFS(Risultati[Gol_SqrA],Risultati[SqrCoppie],RetiSD[[#This Row],[Squadra]]&amp;CM$8)-SUMIFS(Risultati[Gol_SqrB],Risultati[SqrCoppie],RetiSD[[#This Row],[Squadra]]&amp;CM$8)))))))</f>
        <v/>
      </c>
      <c r="CN15" s="2" t="str">
        <f>IF(RetiSD[[#This Row],[Squadra]]="","",IF(CN$8="","",IF(RetiSD[[#This Row],[Squadra]]=CN$8,"",IF(ISERROR(VLOOKUP(RetiSD[[#This Row],[Squadra]]&amp;CN$8,Risultati[SqrCoppie],1,FALSE)),"-",IF(AND(INDEX(Risultati[Gol_SqrA],MATCH(RetiSD[[#This Row],[Squadra]]&amp;CN$8,Risultati[SqrCoppie],0))="",INDEX(Risultati[Gol_SqrA],MATCH(CN$8&amp;RetiSD[[#This Row],[Squadra]],Risultati[SqrCoppie],0))=""),"-",(SUMIFS(Risultati[Gol_SqrB],Risultati[SqrCoppie],CN$8&amp;RetiSD[[#This Row],[Squadra]])-SUMIFS(Risultati[Gol_SqrA],Risultati[SqrCoppie],CN$8&amp;RetiSD[[#This Row],[Squadra]]))+(SUMIFS(Risultati[Gol_SqrA],Risultati[SqrCoppie],RetiSD[[#This Row],[Squadra]]&amp;CN$8)-SUMIFS(Risultati[Gol_SqrB],Risultati[SqrCoppie],RetiSD[[#This Row],[Squadra]]&amp;CN$8)))))))</f>
        <v/>
      </c>
      <c r="CO15" s="2" t="str">
        <f>IF(RetiSD[[#This Row],[Squadra]]="","",IF(CO$8="","",IF(RetiSD[[#This Row],[Squadra]]=CO$8,"",IF(ISERROR(VLOOKUP(RetiSD[[#This Row],[Squadra]]&amp;CO$8,Risultati[SqrCoppie],1,FALSE)),"-",IF(AND(INDEX(Risultati[Gol_SqrA],MATCH(RetiSD[[#This Row],[Squadra]]&amp;CO$8,Risultati[SqrCoppie],0))="",INDEX(Risultati[Gol_SqrA],MATCH(CO$8&amp;RetiSD[[#This Row],[Squadra]],Risultati[SqrCoppie],0))=""),"-",(SUMIFS(Risultati[Gol_SqrB],Risultati[SqrCoppie],CO$8&amp;RetiSD[[#This Row],[Squadra]])-SUMIFS(Risultati[Gol_SqrA],Risultati[SqrCoppie],CO$8&amp;RetiSD[[#This Row],[Squadra]]))+(SUMIFS(Risultati[Gol_SqrA],Risultati[SqrCoppie],RetiSD[[#This Row],[Squadra]]&amp;CO$8)-SUMIFS(Risultati[Gol_SqrB],Risultati[SqrCoppie],RetiSD[[#This Row],[Squadra]]&amp;CO$8)))))))</f>
        <v/>
      </c>
      <c r="CP15" s="2" t="str">
        <f>IF(RetiSD[[#This Row],[Squadra]]="","",IF(CP$8="","",IF(RetiSD[[#This Row],[Squadra]]=CP$8,"",IF(ISERROR(VLOOKUP(RetiSD[[#This Row],[Squadra]]&amp;CP$8,Risultati[SqrCoppie],1,FALSE)),"-",IF(AND(INDEX(Risultati[Gol_SqrA],MATCH(RetiSD[[#This Row],[Squadra]]&amp;CP$8,Risultati[SqrCoppie],0))="",INDEX(Risultati[Gol_SqrA],MATCH(CP$8&amp;RetiSD[[#This Row],[Squadra]],Risultati[SqrCoppie],0))=""),"-",(SUMIFS(Risultati[Gol_SqrB],Risultati[SqrCoppie],CP$8&amp;RetiSD[[#This Row],[Squadra]])-SUMIFS(Risultati[Gol_SqrA],Risultati[SqrCoppie],CP$8&amp;RetiSD[[#This Row],[Squadra]]))+(SUMIFS(Risultati[Gol_SqrA],Risultati[SqrCoppie],RetiSD[[#This Row],[Squadra]]&amp;CP$8)-SUMIFS(Risultati[Gol_SqrB],Risultati[SqrCoppie],RetiSD[[#This Row],[Squadra]]&amp;CP$8)))))))</f>
        <v/>
      </c>
      <c r="CQ15" s="2" t="str">
        <f>IF(RetiSD[[#This Row],[Squadra]]="","",IF(CQ$8="","",IF(RetiSD[[#This Row],[Squadra]]=CQ$8,"",IF(ISERROR(VLOOKUP(RetiSD[[#This Row],[Squadra]]&amp;CQ$8,Risultati[SqrCoppie],1,FALSE)),"-",IF(AND(INDEX(Risultati[Gol_SqrA],MATCH(RetiSD[[#This Row],[Squadra]]&amp;CQ$8,Risultati[SqrCoppie],0))="",INDEX(Risultati[Gol_SqrA],MATCH(CQ$8&amp;RetiSD[[#This Row],[Squadra]],Risultati[SqrCoppie],0))=""),"-",(SUMIFS(Risultati[Gol_SqrB],Risultati[SqrCoppie],CQ$8&amp;RetiSD[[#This Row],[Squadra]])-SUMIFS(Risultati[Gol_SqrA],Risultati[SqrCoppie],CQ$8&amp;RetiSD[[#This Row],[Squadra]]))+(SUMIFS(Risultati[Gol_SqrA],Risultati[SqrCoppie],RetiSD[[#This Row],[Squadra]]&amp;CQ$8)-SUMIFS(Risultati[Gol_SqrB],Risultati[SqrCoppie],RetiSD[[#This Row],[Squadra]]&amp;CQ$8)))))))</f>
        <v/>
      </c>
      <c r="CR15" s="2" t="str">
        <f>IF(RetiSD[[#This Row],[Squadra]]="","",IF(CR$8="","",IF(RetiSD[[#This Row],[Squadra]]=CR$8,"",IF(ISERROR(VLOOKUP(RetiSD[[#This Row],[Squadra]]&amp;CR$8,Risultati[SqrCoppie],1,FALSE)),"-",IF(AND(INDEX(Risultati[Gol_SqrA],MATCH(RetiSD[[#This Row],[Squadra]]&amp;CR$8,Risultati[SqrCoppie],0))="",INDEX(Risultati[Gol_SqrA],MATCH(CR$8&amp;RetiSD[[#This Row],[Squadra]],Risultati[SqrCoppie],0))=""),"-",(SUMIFS(Risultati[Gol_SqrB],Risultati[SqrCoppie],CR$8&amp;RetiSD[[#This Row],[Squadra]])-SUMIFS(Risultati[Gol_SqrA],Risultati[SqrCoppie],CR$8&amp;RetiSD[[#This Row],[Squadra]]))+(SUMIFS(Risultati[Gol_SqrA],Risultati[SqrCoppie],RetiSD[[#This Row],[Squadra]]&amp;CR$8)-SUMIFS(Risultati[Gol_SqrB],Risultati[SqrCoppie],RetiSD[[#This Row],[Squadra]]&amp;CR$8)))))))</f>
        <v/>
      </c>
      <c r="CS15" s="2" t="str">
        <f>IF(RetiSD[[#This Row],[Squadra]]="","",IF(CS$8="","",IF(RetiSD[[#This Row],[Squadra]]=CS$8,"",IF(ISERROR(VLOOKUP(RetiSD[[#This Row],[Squadra]]&amp;CS$8,Risultati[SqrCoppie],1,FALSE)),"-",IF(AND(INDEX(Risultati[Gol_SqrA],MATCH(RetiSD[[#This Row],[Squadra]]&amp;CS$8,Risultati[SqrCoppie],0))="",INDEX(Risultati[Gol_SqrA],MATCH(CS$8&amp;RetiSD[[#This Row],[Squadra]],Risultati[SqrCoppie],0))=""),"-",(SUMIFS(Risultati[Gol_SqrB],Risultati[SqrCoppie],CS$8&amp;RetiSD[[#This Row],[Squadra]])-SUMIFS(Risultati[Gol_SqrA],Risultati[SqrCoppie],CS$8&amp;RetiSD[[#This Row],[Squadra]]))+(SUMIFS(Risultati[Gol_SqrA],Risultati[SqrCoppie],RetiSD[[#This Row],[Squadra]]&amp;CS$8)-SUMIFS(Risultati[Gol_SqrB],Risultati[SqrCoppie],RetiSD[[#This Row],[Squadra]]&amp;CS$8)))))))</f>
        <v/>
      </c>
      <c r="CT15" s="2" t="str">
        <f>IF(RetiSD[[#This Row],[Squadra]]="","",IF(CT$8="","",IF(RetiSD[[#This Row],[Squadra]]=CT$8,"",IF(ISERROR(VLOOKUP(RetiSD[[#This Row],[Squadra]]&amp;CT$8,Risultati[SqrCoppie],1,FALSE)),"-",IF(AND(INDEX(Risultati[Gol_SqrA],MATCH(RetiSD[[#This Row],[Squadra]]&amp;CT$8,Risultati[SqrCoppie],0))="",INDEX(Risultati[Gol_SqrA],MATCH(CT$8&amp;RetiSD[[#This Row],[Squadra]],Risultati[SqrCoppie],0))=""),"-",(SUMIFS(Risultati[Gol_SqrB],Risultati[SqrCoppie],CT$8&amp;RetiSD[[#This Row],[Squadra]])-SUMIFS(Risultati[Gol_SqrA],Risultati[SqrCoppie],CT$8&amp;RetiSD[[#This Row],[Squadra]]))+(SUMIFS(Risultati[Gol_SqrA],Risultati[SqrCoppie],RetiSD[[#This Row],[Squadra]]&amp;CT$8)-SUMIFS(Risultati[Gol_SqrB],Risultati[SqrCoppie],RetiSD[[#This Row],[Squadra]]&amp;CT$8)))))))</f>
        <v/>
      </c>
      <c r="CU15" s="2" t="str">
        <f>IF(RetiSD[[#This Row],[Squadra]]="","",IF(CU$8="","",IF(RetiSD[[#This Row],[Squadra]]=CU$8,"",IF(ISERROR(VLOOKUP(RetiSD[[#This Row],[Squadra]]&amp;CU$8,Risultati[SqrCoppie],1,FALSE)),"-",IF(AND(INDEX(Risultati[Gol_SqrA],MATCH(RetiSD[[#This Row],[Squadra]]&amp;CU$8,Risultati[SqrCoppie],0))="",INDEX(Risultati[Gol_SqrA],MATCH(CU$8&amp;RetiSD[[#This Row],[Squadra]],Risultati[SqrCoppie],0))=""),"-",(SUMIFS(Risultati[Gol_SqrB],Risultati[SqrCoppie],CU$8&amp;RetiSD[[#This Row],[Squadra]])-SUMIFS(Risultati[Gol_SqrA],Risultati[SqrCoppie],CU$8&amp;RetiSD[[#This Row],[Squadra]]))+(SUMIFS(Risultati[Gol_SqrA],Risultati[SqrCoppie],RetiSD[[#This Row],[Squadra]]&amp;CU$8)-SUMIFS(Risultati[Gol_SqrB],Risultati[SqrCoppie],RetiSD[[#This Row],[Squadra]]&amp;CU$8)))))))</f>
        <v/>
      </c>
      <c r="CV15" s="2" t="str">
        <f>IF(RetiSD[[#This Row],[Squadra]]="","",IF(CV$8="","",IF(RetiSD[[#This Row],[Squadra]]=CV$8,"",IF(ISERROR(VLOOKUP(RetiSD[[#This Row],[Squadra]]&amp;CV$8,Risultati[SqrCoppie],1,FALSE)),"-",IF(AND(INDEX(Risultati[Gol_SqrA],MATCH(RetiSD[[#This Row],[Squadra]]&amp;CV$8,Risultati[SqrCoppie],0))="",INDEX(Risultati[Gol_SqrA],MATCH(CV$8&amp;RetiSD[[#This Row],[Squadra]],Risultati[SqrCoppie],0))=""),"-",(SUMIFS(Risultati[Gol_SqrB],Risultati[SqrCoppie],CV$8&amp;RetiSD[[#This Row],[Squadra]])-SUMIFS(Risultati[Gol_SqrA],Risultati[SqrCoppie],CV$8&amp;RetiSD[[#This Row],[Squadra]]))+(SUMIFS(Risultati[Gol_SqrA],Risultati[SqrCoppie],RetiSD[[#This Row],[Squadra]]&amp;CV$8)-SUMIFS(Risultati[Gol_SqrB],Risultati[SqrCoppie],RetiSD[[#This Row],[Squadra]]&amp;CV$8)))))))</f>
        <v/>
      </c>
      <c r="CW15" s="2" t="str">
        <f>IF(RetiSD[[#This Row],[Squadra]]="","",IF(CW$8="","",IF(RetiSD[[#This Row],[Squadra]]=CW$8,"",IF(ISERROR(VLOOKUP(RetiSD[[#This Row],[Squadra]]&amp;CW$8,Risultati[SqrCoppie],1,FALSE)),"-",IF(AND(INDEX(Risultati[Gol_SqrA],MATCH(RetiSD[[#This Row],[Squadra]]&amp;CW$8,Risultati[SqrCoppie],0))="",INDEX(Risultati[Gol_SqrA],MATCH(CW$8&amp;RetiSD[[#This Row],[Squadra]],Risultati[SqrCoppie],0))=""),"-",(SUMIFS(Risultati[Gol_SqrB],Risultati[SqrCoppie],CW$8&amp;RetiSD[[#This Row],[Squadra]])-SUMIFS(Risultati[Gol_SqrA],Risultati[SqrCoppie],CW$8&amp;RetiSD[[#This Row],[Squadra]]))+(SUMIFS(Risultati[Gol_SqrA],Risultati[SqrCoppie],RetiSD[[#This Row],[Squadra]]&amp;CW$8)-SUMIFS(Risultati[Gol_SqrB],Risultati[SqrCoppie],RetiSD[[#This Row],[Squadra]]&amp;CW$8)))))))</f>
        <v/>
      </c>
      <c r="CX15" s="2" t="str">
        <f>IF(RetiSD[[#This Row],[Squadra]]="","",IF(CX$8="","",IF(RetiSD[[#This Row],[Squadra]]=CX$8,"",IF(ISERROR(VLOOKUP(RetiSD[[#This Row],[Squadra]]&amp;CX$8,Risultati[SqrCoppie],1,FALSE)),"-",IF(AND(INDEX(Risultati[Gol_SqrA],MATCH(RetiSD[[#This Row],[Squadra]]&amp;CX$8,Risultati[SqrCoppie],0))="",INDEX(Risultati[Gol_SqrA],MATCH(CX$8&amp;RetiSD[[#This Row],[Squadra]],Risultati[SqrCoppie],0))=""),"-",(SUMIFS(Risultati[Gol_SqrB],Risultati[SqrCoppie],CX$8&amp;RetiSD[[#This Row],[Squadra]])-SUMIFS(Risultati[Gol_SqrA],Risultati[SqrCoppie],CX$8&amp;RetiSD[[#This Row],[Squadra]]))+(SUMIFS(Risultati[Gol_SqrA],Risultati[SqrCoppie],RetiSD[[#This Row],[Squadra]]&amp;CX$8)-SUMIFS(Risultati[Gol_SqrB],Risultati[SqrCoppie],RetiSD[[#This Row],[Squadra]]&amp;CX$8)))))))</f>
        <v/>
      </c>
      <c r="CY15" s="2" t="str">
        <f>IF(RetiSD[[#This Row],[Squadra]]="","",IF(CY$8="","",IF(RetiSD[[#This Row],[Squadra]]=CY$8,"",IF(ISERROR(VLOOKUP(RetiSD[[#This Row],[Squadra]]&amp;CY$8,Risultati[SqrCoppie],1,FALSE)),"-",IF(AND(INDEX(Risultati[Gol_SqrA],MATCH(RetiSD[[#This Row],[Squadra]]&amp;CY$8,Risultati[SqrCoppie],0))="",INDEX(Risultati[Gol_SqrA],MATCH(CY$8&amp;RetiSD[[#This Row],[Squadra]],Risultati[SqrCoppie],0))=""),"-",(SUMIFS(Risultati[Gol_SqrB],Risultati[SqrCoppie],CY$8&amp;RetiSD[[#This Row],[Squadra]])-SUMIFS(Risultati[Gol_SqrA],Risultati[SqrCoppie],CY$8&amp;RetiSD[[#This Row],[Squadra]]))+(SUMIFS(Risultati[Gol_SqrA],Risultati[SqrCoppie],RetiSD[[#This Row],[Squadra]]&amp;CY$8)-SUMIFS(Risultati[Gol_SqrB],Risultati[SqrCoppie],RetiSD[[#This Row],[Squadra]]&amp;CY$8)))))))</f>
        <v/>
      </c>
      <c r="DA15" s="1" t="str" cm="1">
        <f t="array" ref="DA15">IF(INDEX(ListaSquadre[],ROW()-ROW(Classifica[#Headers]))="","",INDEX(ListaSquadre[],ROW()-ROW(Classifica[#Headers])))</f>
        <v/>
      </c>
      <c r="DB15" s="2">
        <f ca="1">SUMIF(Risultati[SqrA],Classifica[[#This Row],[Squadra]],Risultati[Punti_SqrA])+SUMIF(Risultati[SqrB],Classifica[[#This Row],[Squadra]],Risultati[Punti_SqrB])-INDEX(Penalizzazione[PuntiPen],MATCH(Classifica[[#This Row],[Squadra]],Penalizzazione[ListaSqr],0))</f>
        <v>0</v>
      </c>
      <c r="DC15" s="2">
        <f ca="1">COUNTIFS(Risultati[Punti_SqrA],"&gt;=0",Risultati[SqrA],Classifica[[#This Row],[Squadra]])+COUNTIFS(Risultati[Punti_SqrB],"&gt;=0",Risultati[SqrB],Classifica[[#This Row],[Squadra]])</f>
        <v>0</v>
      </c>
      <c r="DD15" s="2">
        <f ca="1">Classifica[[#This Row],[Punti]]-Classifica[[#This Row],[Giocate]]/100-ROW()/100000</f>
        <v>-1.4999999999999999E-4</v>
      </c>
      <c r="DE15" s="2" t="str">
        <f t="array" aca="1" ref="DE15" ca="1">INDEX(Classifica[Squadra],MATCH(LARGE(Classifica[Parziale],ROW()-ROW(Classifica[#Headers])),Classifica[Parziale],0))</f>
        <v/>
      </c>
      <c r="DF15" s="2">
        <f ca="1">INDEX(Classifica[Punti],MATCH(Classifica[[#This Row],[ClParziale]],Classifica[Squadra],0))-INDEX(Classifica[Giocate],MATCH(Classifica[[#This Row],[ClParziale]],Classifica[Squadra],0))/100</f>
        <v>0</v>
      </c>
      <c r="DG15" s="2" t="str">
        <f ca="1">IF(COUNTIF(Classifica[PreParimerito],Classifica[[#This Row],[PreParimerito]])&gt;1,Classifica[[#This Row],[ClParziale]],"")</f>
        <v/>
      </c>
      <c r="DH15" s="2">
        <f ca="1">IF(Classifica[[#This Row],[Parimerito]]="",0,INDEX(Avulsa[ClassificaFinaleScontriDiretti],MATCH(Classifica[[#This Row],[Parimerito]],Avulsa[Squadre],0)))</f>
        <v>0</v>
      </c>
      <c r="DI15" s="2">
        <f ca="1">SUMIF(Risultati[SqrA],Classifica[[#This Row],[ClParziale]],Risultati[Gol_SqrA])+SUMIF(Risultati[SqrB],Classifica[[#This Row],[ClParziale]],Risultati[Gol_SqrB])</f>
        <v>0</v>
      </c>
      <c r="DJ15" s="2">
        <f ca="1">SUMIF(Risultati[SqrA],Classifica[[#This Row],[ClParziale]],Risultati[Gol_SqrB])+SUMIF(Risultati[SqrB],Classifica[[#This Row],[ClParziale]],Risultati[Gol_SqrA])</f>
        <v>0</v>
      </c>
      <c r="DK15" s="2">
        <f ca="1">Classifica[[#This Row],[GolFatti]]-Classifica[[#This Row],[GolSubiti]]</f>
        <v>0</v>
      </c>
      <c r="DL15" s="2">
        <f ca="1">(INDEX(Classifica[Punti],MATCH(Classifica[[#This Row],[ClParziale]],Classifica[Squadra],0))-INDEX(Classifica[Giocate],MATCH(Classifica[[#This Row],[ClParziale]],Classifica[Squadra],0))/100-Classifica[[#This Row],[Avulsa]]/10000+Classifica[[#This Row],[DifferenzaReti]]/1000000+Classifica[[#This Row],[GolFatti]]/100000000-COUNTIF(Classifica[ClParziale],"&lt;="&amp;Classifica[[#This Row],[ClParziale]])/10000000000)</f>
        <v>0</v>
      </c>
      <c r="DM15" s="2">
        <f ca="1">_xlfn.RANK.EQ(Classifica[[#This Row],[CalcoloClassificaFinale]],Classifica[CalcoloClassificaFinale],0)</f>
        <v>1</v>
      </c>
    </row>
    <row r="16" spans="2:117" x14ac:dyDescent="0.2">
      <c r="B16" s="1">
        <f t="shared" ca="1" si="0"/>
        <v>15</v>
      </c>
      <c r="C16" s="2" cm="1">
        <f t="array" ref="C16">Check[]/2</f>
        <v>2</v>
      </c>
      <c r="D16" s="1" t="str" cm="1">
        <f t="array" ref="D16">IF(ROW()-ROW(Helper[#Headers])&lt;Check[],"Giornata"&amp;ROW()-ROW(Helper[#Headers]),IF(ROW()-ROW(Helper[#Headers])&gt;(Check[]-1)*2,"","Giornata"&amp;12+ROW(D16)-Check[]))</f>
        <v/>
      </c>
      <c r="F16" s="1" cm="1">
        <f t="array" ref="F16">IF(ROW()-ROW(Risultati[#Headers])&gt;Check[]*(Check[]-1),"",Check[]*(Check[]-1)-Check[]*(Check[]-1)+ROW()-ROW(Risultati[#Headers]))</f>
        <v>8</v>
      </c>
      <c r="G16" s="1" t="str">
        <f ca="1">IF(Risultati[[#This Row],[ID_Riga]]="","",VLOOKUP(F16,Helper[],3,TRUE))</f>
        <v>Giornata20</v>
      </c>
      <c r="H16" s="1">
        <f ca="1">IF(Risultati[[#This Row],[ID_Riga]]="","",Risultati[[#This Row],[ID_Riga]]-VLOOKUP(Risultati[[#This Row],[ID_Riga]],Helper[],1,TRUE)+1)</f>
        <v>2</v>
      </c>
      <c r="I16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6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6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6" s="1" t="str">
        <f ca="1">IF(Risultati[[#This Row],[Punti_SqrA]]="","",IF(Risultati[[#This Row],[Punti_SqrA]]=3,0,IF(Risultati[[#This Row],[Punti_SqrA]]=0,3,1)))</f>
        <v/>
      </c>
      <c r="M16" s="1" t="str">
        <f ca="1">IF(Risultati[[#This Row],[Punti_SqrA]]="","",SUM(INDEX(INDIRECT(Risultati[[#This Row],[Tabella]]),Risultati[[#This Row],[RigaTab]],3)))</f>
        <v/>
      </c>
      <c r="N16" s="1" t="str">
        <f ca="1">IF(Risultati[[#This Row],[Punti_SqrA]]="","",SUM(INDEX(INDIRECT(Risultati[[#This Row],[Tabella]]),Risultati[[#This Row],[RigaTab]],4)))</f>
        <v/>
      </c>
      <c r="O16" s="1" t="str">
        <f ca="1">Risultati[[#This Row],[SqrA]]&amp;Risultati[[#This Row],[SqrB]]</f>
        <v/>
      </c>
      <c r="Q16" s="1" t="str" cm="1">
        <f t="array" ref="Q16">IF(INDEX(ListaSquadre[],ROW()-ROW(Penalizzazione[#Headers]))="","",INDEX(ListaSquadre[],ROW()-ROW(Penalizzazione[#Headers])))</f>
        <v/>
      </c>
      <c r="R16" s="1">
        <v>0</v>
      </c>
      <c r="T16" s="2">
        <f ca="1">IFERROR(INDEX(Classifica[PreParimerito],MATCH(Avulsa[[#This Row],[Squadre]],Classifica[ClParziale],0)),"")</f>
        <v>0</v>
      </c>
      <c r="U16" s="3" t="str">
        <f t="array" aca="1" ref="U16" ca="1">IF(ROWS(U$8:U15)&gt;COUNTA(Classifica[Parimerito]),"",IFERROR(INDEX(Classifica[Parimerito],SMALL(IF(Classifica[Parimerito]&lt;&gt;"",ROW(Classifica[Parimerito])-ROW(Classifica[#Headers])),ROWS(U$8:U15))),""))</f>
        <v/>
      </c>
      <c r="V16" s="2" t="str">
        <f ca="1">IF(Avulsa[[#This Row],[Parimerito]]="","",IF(Avulsa[[#This Row],[Parimerito]]=OFFSET(Avulsa[[#This Row],[Parimerito]],1,0),VLOOKUP(Avulsa[[#This Row],[Squadre]],$BI$9:$CC$28,MATCH(OFFSET(Avulsa[[#This Row],[Squadre]],1,0),$BJ$8:$CC$8,0)+1,FALSE),""))</f>
        <v/>
      </c>
      <c r="W16" s="2" t="str">
        <f ca="1">IF(Avulsa[[#This Row],[Parimerito]]="","",IF(Avulsa[[#This Row],[Parimerito]]=OFFSET(Avulsa[[#This Row],[Parimerito]],-1,0),VLOOKUP(Avulsa[[#This Row],[Squadre]],$BI$9:$CC$28,MATCH(OFFSET(Avulsa[[#This Row],[Squadre]],-1,0),$BJ$8:$CC$8,0)+1,FALSE),""))</f>
        <v/>
      </c>
      <c r="X16" s="2" t="str">
        <f ca="1">IF(Avulsa[[#This Row],[Parimerito]]="","",IF(Avulsa[[#This Row],[Parimerito]]=OFFSET(Avulsa[[#This Row],[Parimerito]],2,0),VLOOKUP(Avulsa[[#This Row],[Squadre]],$BI$9:$CC$28,MATCH(OFFSET(Avulsa[[#This Row],[Squadre]],2,0),$BJ$8:$CC$8,0)+1,FALSE),""))</f>
        <v/>
      </c>
      <c r="Y16" s="2" t="str">
        <f ca="1">IF(Avulsa[[#This Row],[Parimerito]]="","",IF(Avulsa[[#This Row],[Parimerito]]=OFFSET(Avulsa[[#This Row],[Parimerito]],-2,0),VLOOKUP(Avulsa[[#This Row],[Squadre]],$BI$9:$CC$28,MATCH(OFFSET(Avulsa[[#This Row],[Squadre]],-2,0),$BJ$8:$CC$8,0)+1,FALSE),""))</f>
        <v/>
      </c>
      <c r="Z16" s="2" t="str">
        <f ca="1">IF(Avulsa[[#This Row],[Parimerito]]="","",IF(Avulsa[[#This Row],[Parimerito]]=OFFSET(Avulsa[[#This Row],[Parimerito]],3,0),VLOOKUP(Avulsa[[#This Row],[Squadre]],$BI$9:$CC$28,MATCH(OFFSET(Avulsa[[#This Row],[Squadre]],3,0),$BJ$8:$CC$8,0)+1,FALSE),""))</f>
        <v/>
      </c>
      <c r="AA16" s="2" t="str">
        <f ca="1">IF(Avulsa[[#This Row],[Parimerito]]="","",IF(Avulsa[[#This Row],[Parimerito]]=OFFSET(Avulsa[[#This Row],[Parimerito]],-3,0),VLOOKUP(Avulsa[[#This Row],[Squadre]],$BI$9:$CC$28,MATCH(OFFSET(Avulsa[[#This Row],[Squadre]],-3,0),$BJ$8:$CC$8,0)+1,FALSE),""))</f>
        <v/>
      </c>
      <c r="AB16" s="2" t="str">
        <f ca="1">IF(Avulsa[[#This Row],[Parimerito]]="","",IF(Avulsa[[#This Row],[Parimerito]]=OFFSET(Avulsa[[#This Row],[Parimerito]],4,0),VLOOKUP(Avulsa[[#This Row],[Squadre]],$BI$9:$CC$28,MATCH(OFFSET(Avulsa[[#This Row],[Squadre]],4,0),$BJ$8:$CC$8,0)+1,FALSE),""))</f>
        <v/>
      </c>
      <c r="AC16" s="2" t="str">
        <f ca="1">IF(Avulsa[[#This Row],[Parimerito]]="","",IF(Avulsa[[#This Row],[Parimerito]]=OFFSET(Avulsa[[#This Row],[Parimerito]],-4,0),VLOOKUP(Avulsa[[#This Row],[Squadre]],$BI$9:$CC$28,MATCH(OFFSET(Avulsa[[#This Row],[Squadre]],-4,0),$BJ$8:$CC$8,0)+1,FALSE),""))</f>
        <v/>
      </c>
      <c r="AD16" s="2" t="str">
        <f ca="1">IF(Avulsa[[#This Row],[Parimerito]]="","",IF(Avulsa[[#This Row],[Parimerito]]=OFFSET(Avulsa[[#This Row],[Parimerito]],5,0),VLOOKUP(Avulsa[[#This Row],[Squadre]],$BI$9:$CC$28,MATCH(OFFSET(Avulsa[[#This Row],[Squadre]],5,0),$BJ$8:$CC$8,0)+1,FALSE),""))</f>
        <v/>
      </c>
      <c r="AE16" s="2" t="str">
        <f ca="1">IF(Avulsa[[#This Row],[Parimerito]]="","",IF(Avulsa[[#This Row],[Parimerito]]=OFFSET(Avulsa[[#This Row],[Parimerito]],-5,0),VLOOKUP(Avulsa[[#This Row],[Squadre]],$BI$9:$CC$28,MATCH(OFFSET(Avulsa[[#This Row],[Squadre]],-5,0),$BJ$8:$CC$8,0)+1,FALSE),""))</f>
        <v/>
      </c>
      <c r="AF16" s="2" t="str">
        <f ca="1">IF(Avulsa[[#This Row],[Parimerito]]="","",IF(Avulsa[[#This Row],[Parimerito]]=OFFSET(Avulsa[[#This Row],[Parimerito]],6,0),VLOOKUP(Avulsa[[#This Row],[Squadre]],$BI$9:$CC$28,MATCH(OFFSET(Avulsa[[#This Row],[Squadre]],6,0),$BJ$8:$CC$8,0)+1,FALSE),""))</f>
        <v/>
      </c>
      <c r="AG16" s="2" t="str">
        <f ca="1">IF(Avulsa[[#This Row],[Parimerito]]="","",IF(Avulsa[[#This Row],[Parimerito]]=OFFSET(Avulsa[[#This Row],[Parimerito]],-6,0),VLOOKUP(Avulsa[[#This Row],[Squadre]],$BI$9:$CC$28,MATCH(OFFSET(Avulsa[[#This Row],[Squadre]],-6,0),$BJ$8:$CC$8,0)+1,FALSE),""))</f>
        <v/>
      </c>
      <c r="AH16" s="2" t="str">
        <f ca="1">IF(Avulsa[[#This Row],[Parimerito]]="","",IF(Avulsa[[#This Row],[Parimerito]]=OFFSET(Avulsa[[#This Row],[Parimerito]],7,0),VLOOKUP(Avulsa[[#This Row],[Squadre]],$BI$9:$CC$28,MATCH(OFFSET(Avulsa[[#This Row],[Squadre]],7,0),$BJ$8:$CC$8,0)+1,FALSE),""))</f>
        <v/>
      </c>
      <c r="AI16" s="2" t="str">
        <f ca="1">IF(Avulsa[[#This Row],[Parimerito]]="","",IF(Avulsa[[#This Row],[Parimerito]]=OFFSET(Avulsa[[#This Row],[Parimerito]],-7,0),VLOOKUP(Avulsa[[#This Row],[Squadre]],$BI$9:$CC$28,MATCH(OFFSET(Avulsa[[#This Row],[Squadre]],-7,0),$BJ$8:$CC$8,0)+1,FALSE),""))</f>
        <v/>
      </c>
      <c r="AJ16" s="2" t="str">
        <f ca="1">IF(Avulsa[[#This Row],[Parimerito]]="","",IF(Avulsa[[#This Row],[Parimerito]]=OFFSET(Avulsa[[#This Row],[Parimerito]],8,0),VLOOKUP(Avulsa[[#This Row],[Squadre]],$BI$9:$CC$28,MATCH(OFFSET(Avulsa[[#This Row],[Squadre]],8,0),$BJ$8:$CC$8,0)+1,FALSE),""))</f>
        <v/>
      </c>
      <c r="AK16" s="2" t="str">
        <f ca="1">IF(Avulsa[[#This Row],[Parimerito]]="","",IF(Avulsa[[#This Row],[Parimerito]]=OFFSET(Avulsa[[#This Row],[Parimerito]],-8,0),VLOOKUP(Avulsa[[#This Row],[Squadre]],$BI$9:$CC$28,MATCH(OFFSET(Avulsa[[#This Row],[Squadre]],-8,0),$BJ$8:$CC$8,0)+1,FALSE),""))</f>
        <v/>
      </c>
      <c r="AL16" s="2">
        <f ca="1">IF(Avulsa[[#This Row],[Parimerito]]="","",SUM(Avulsa[[#This Row],[1a]:[8b]]))</f>
        <v>0</v>
      </c>
      <c r="AM16" s="2" t="e" cm="1">
        <f t="array" aca="1" ref="AM16" ca="1">IF(Avulsa[[#This Row],[Parimerito]]="","",SUMPRODUCT(--(Avulsa[[#This Row],[Parimerito]]=Avulsa[Parimerito]),--(Avulsa[[#This Row],[Punti]]&lt;Avulsa[Punti]))+1)</f>
        <v>#N/A</v>
      </c>
      <c r="AN16" s="2" t="str">
        <f ca="1">IF(Avulsa[[#This Row],[Parimerito]]="","",IF(Avulsa[[#This Row],[Parimerito]]=OFFSET(Avulsa[[#This Row],[Parimerito]],1,0),VLOOKUP(Avulsa[[#This Row],[Squadre]],$CE$9:$CY$28,MATCH(OFFSET(Avulsa[[#This Row],[Squadre]],1,0),$CF$8:$CY$8,0)+1,FALSE),""))</f>
        <v/>
      </c>
      <c r="AO16" s="2" t="str">
        <f ca="1">IF(Avulsa[[#This Row],[Parimerito]]="","",IF(Avulsa[[#This Row],[Parimerito]]=OFFSET(Avulsa[[#This Row],[Parimerito]],-1,0),VLOOKUP(Avulsa[[#This Row],[Squadre]],$CE$9:$CY$28,MATCH(OFFSET(Avulsa[[#This Row],[Squadre]],-1,0),$CF$8:$CY$8,0)+1,FALSE),""))</f>
        <v/>
      </c>
      <c r="AP16" s="2" t="str">
        <f ca="1">IF(Avulsa[[#This Row],[Parimerito]]="","",IF(Avulsa[[#This Row],[Parimerito]]=OFFSET(Avulsa[[#This Row],[Parimerito]],2,0),VLOOKUP(Avulsa[[#This Row],[Squadre]],$CE$9:$CY$28,MATCH(OFFSET(Avulsa[[#This Row],[Squadre]],2,0),$CF$8:$CY$8,0)+1,FALSE),""))</f>
        <v/>
      </c>
      <c r="AQ16" s="2" t="str">
        <f ca="1">IF(Avulsa[[#This Row],[Parimerito]]="","",IF(Avulsa[[#This Row],[Parimerito]]=OFFSET(Avulsa[[#This Row],[Parimerito]],-2,0),VLOOKUP(Avulsa[[#This Row],[Squadre]],$CE$9:$CY$28,MATCH(OFFSET(Avulsa[[#This Row],[Squadre]],-2,0),$CF$8:$CY$8,0)+1,FALSE),""))</f>
        <v/>
      </c>
      <c r="AR16" s="2" t="str">
        <f ca="1">IF(Avulsa[[#This Row],[Parimerito]]="","",IF(Avulsa[[#This Row],[Parimerito]]=OFFSET(Avulsa[[#This Row],[Parimerito]],3,0),VLOOKUP(Avulsa[[#This Row],[Squadre]],$CE$9:$CY$28,MATCH(OFFSET(Avulsa[[#This Row],[Squadre]],3,0),$CF$8:$CY$8,0)+1,FALSE),""))</f>
        <v/>
      </c>
      <c r="AS16" s="2" t="str">
        <f ca="1">IF(Avulsa[[#This Row],[Parimerito]]="","",IF(Avulsa[[#This Row],[Parimerito]]=OFFSET(Avulsa[[#This Row],[Parimerito]],-3,0),VLOOKUP(Avulsa[[#This Row],[Squadre]],$CE$9:$CY$28,MATCH(OFFSET(Avulsa[[#This Row],[Squadre]],-3,0),$CF$8:$CY$8,0)+1,FALSE),""))</f>
        <v/>
      </c>
      <c r="AT16" s="2" t="str">
        <f ca="1">IF(Avulsa[[#This Row],[Parimerito]]="","",IF(Avulsa[[#This Row],[Parimerito]]=OFFSET(Avulsa[[#This Row],[Parimerito]],4,0),VLOOKUP(Avulsa[[#This Row],[Squadre]],$CE$9:$CY$28,MATCH(OFFSET(Avulsa[[#This Row],[Squadre]],4,0),$CF$8:$CY$8,0)+1,FALSE),""))</f>
        <v/>
      </c>
      <c r="AU16" s="2" t="str">
        <f ca="1">IF(Avulsa[[#This Row],[Parimerito]]="","",IF(Avulsa[[#This Row],[Parimerito]]=OFFSET(Avulsa[[#This Row],[Parimerito]],-4,0),VLOOKUP(Avulsa[[#This Row],[Squadre]],$CE$9:$CY$28,MATCH(OFFSET(Avulsa[[#This Row],[Squadre]],-4,0),$CF$8:$CY$8,0)+1,FALSE),""))</f>
        <v/>
      </c>
      <c r="AV16" s="2" t="str">
        <f ca="1">IF(Avulsa[[#This Row],[Parimerito]]="","",IF(Avulsa[[#This Row],[Parimerito]]=OFFSET(Avulsa[[#This Row],[Parimerito]],5,0),VLOOKUP(Avulsa[[#This Row],[Squadre]],$CE$9:$CY$28,MATCH(OFFSET(Avulsa[[#This Row],[Squadre]],5,0),$CF$8:$CY$8,0)+1,FALSE),""))</f>
        <v/>
      </c>
      <c r="AW16" s="2" t="str">
        <f ca="1">IF(Avulsa[[#This Row],[Parimerito]]="","",IF(Avulsa[[#This Row],[Parimerito]]=OFFSET(Avulsa[[#This Row],[Parimerito]],-5,0),VLOOKUP(Avulsa[[#This Row],[Squadre]],$CE$9:$CY$28,MATCH(OFFSET(Avulsa[[#This Row],[Squadre]],-5,0),$CF$8:$CY$8,0)+1,FALSE),""))</f>
        <v/>
      </c>
      <c r="AX16" s="2" t="str">
        <f ca="1">IF(Avulsa[[#This Row],[Parimerito]]="","",IF(Avulsa[[#This Row],[Parimerito]]=OFFSET(Avulsa[[#This Row],[Parimerito]],6,0),VLOOKUP(Avulsa[[#This Row],[Squadre]],$CE$9:$CY$28,MATCH(OFFSET(Avulsa[[#This Row],[Squadre]],6,0),$CF$8:$CY$8,0)+1,FALSE),""))</f>
        <v/>
      </c>
      <c r="AY16" s="2" t="str">
        <f ca="1">IF(Avulsa[[#This Row],[Parimerito]]="","",IF(Avulsa[[#This Row],[Parimerito]]=OFFSET(Avulsa[[#This Row],[Parimerito]],-6,0),VLOOKUP(Avulsa[[#This Row],[Squadre]],$CE$9:$CY$28,MATCH(OFFSET(Avulsa[[#This Row],[Squadre]],-6,0),$CF$8:$CY$8,0)+1,FALSE),""))</f>
        <v/>
      </c>
      <c r="AZ16" s="2" t="str">
        <f ca="1">IF(Avulsa[[#This Row],[Parimerito]]="","",IF(Avulsa[[#This Row],[Parimerito]]=OFFSET(Avulsa[[#This Row],[Parimerito]],7,0),VLOOKUP(Avulsa[[#This Row],[Squadre]],$CE$9:$CY$28,MATCH(OFFSET(Avulsa[[#This Row],[Squadre]],7,0),$CF$8:$CY$8,0)+1,FALSE),""))</f>
        <v/>
      </c>
      <c r="BA16" s="2" t="str">
        <f ca="1">IF(Avulsa[[#This Row],[Parimerito]]="","",IF(Avulsa[[#This Row],[Parimerito]]=OFFSET(Avulsa[[#This Row],[Parimerito]],-7,0),VLOOKUP(Avulsa[[#This Row],[Squadre]],$CE$9:$CY$28,MATCH(OFFSET(Avulsa[[#This Row],[Squadre]],-7,0),$CF$8:$CY$8,0)+1,FALSE),""))</f>
        <v/>
      </c>
      <c r="BB16" s="2" t="str">
        <f ca="1">IF(Avulsa[[#This Row],[Parimerito]]="","",IF(Avulsa[[#This Row],[Parimerito]]=OFFSET(Avulsa[[#This Row],[Parimerito]],8,0),VLOOKUP(Avulsa[[#This Row],[Squadre]],$CE$9:$CY$28,MATCH(OFFSET(Avulsa[[#This Row],[Squadre]],8,0),$CF$8:$CY$8,0)+1,FALSE),""))</f>
        <v/>
      </c>
      <c r="BC16" s="2" t="str">
        <f ca="1">IF(Avulsa[[#This Row],[Parimerito]]="","",IF(Avulsa[[#This Row],[Parimerito]]=OFFSET(Avulsa[[#This Row],[Parimerito]],-8,0),VLOOKUP(Avulsa[[#This Row],[Squadre]],$CE$9:$CY$28,MATCH(OFFSET(Avulsa[[#This Row],[Squadre]],-8,0),$CF$8:$CY$8,0)+1,FALSE),""))</f>
        <v/>
      </c>
      <c r="BD16" s="2">
        <f ca="1">IF(Avulsa[[#This Row],[Parimerito]]="","",SUM(Avulsa[[#This Row],[a1]:[h2]]))</f>
        <v>0</v>
      </c>
      <c r="BE16" s="2" t="e" cm="1">
        <f t="array" aca="1" ref="BE16" ca="1">IF(Avulsa[[#This Row],[Parimerito]]="","",SUMPRODUCT(--(Avulsa[[#This Row],[Parimerito]]=Avulsa[Parimerito]),--(Avulsa[[#This Row],[Gol]]&lt;Avulsa[Gol]))+1)</f>
        <v>#N/A</v>
      </c>
      <c r="BF16" s="2" t="str">
        <f ca="1">IFERROR(Avulsa[[#This Row],[ClassificaPuntiScontriDiretti]]+Avulsa[[#This Row],[ClassificaGolScontriDiretti]]/100,"")</f>
        <v/>
      </c>
      <c r="BG16" s="2" t="str">
        <f ca="1">IFERROR(_xlfn.RANK.EQ(Avulsa[[#This Row],[calc]],Avulsa[calc],1),"")</f>
        <v/>
      </c>
      <c r="BI16" s="16" t="str" cm="1">
        <f t="array" ref="BI16">IF(INDEX(ListaSquadre[],ROW()-1-ROW(PuntiSD[#Headers]))="","",INDEX(ListaSquadre[],ROW()-1-ROW(PuntiSD[#Headers])))</f>
        <v/>
      </c>
      <c r="BJ16" s="18" t="str">
        <f>IF(PuntiSD[[#This Row],[Squadra]]="","",IF(BJ$8="","",IF(PuntiSD[[#This Row],[Squadra]]=BJ$8,"",IF(ISERROR(VLOOKUP(PuntiSD[[#This Row],[Squadra]]&amp;BJ$8,Risultati[SqrCoppie],1,FALSE)),"-",IF(AND(INDEX(Risultati[Punti_SqrA],MATCH(PuntiSD[[#This Row],[Squadra]]&amp;BJ$8,Risultati[SqrCoppie],0))="",INDEX(Risultati[Punti_SqrA],MATCH(BJ$8&amp;PuntiSD[[#This Row],[Squadra]],Risultati[SqrCoppie],0))=""),"-",SUMIFS(Risultati[Punti_SqrA],Risultati[SqrA],PuntiSD[[#This Row],[Squadra]],Risultati[SqrB],BJ$8)+SUMIFS(Risultati[Punti_SqrB],Risultati[SqrB],PuntiSD[[#This Row],[Squadra]],Risultati[SqrA],BJ$8))))))</f>
        <v/>
      </c>
      <c r="BK16" s="18" t="str">
        <f>IF(PuntiSD[[#This Row],[Squadra]]="","",IF(BK$8="","",IF(PuntiSD[[#This Row],[Squadra]]=BK$8,"",IF(ISERROR(VLOOKUP(PuntiSD[[#This Row],[Squadra]]&amp;BK$8,Risultati[SqrCoppie],1,FALSE)),"-",IF(AND(INDEX(Risultati[Punti_SqrA],MATCH(PuntiSD[[#This Row],[Squadra]]&amp;BK$8,Risultati[SqrCoppie],0))="",INDEX(Risultati[Punti_SqrA],MATCH(BK$8&amp;PuntiSD[[#This Row],[Squadra]],Risultati[SqrCoppie],0))=""),"-",SUMIFS(Risultati[Punti_SqrA],Risultati[SqrA],PuntiSD[[#This Row],[Squadra]],Risultati[SqrB],BK$8)+SUMIFS(Risultati[Punti_SqrB],Risultati[SqrB],PuntiSD[[#This Row],[Squadra]],Risultati[SqrA],BK$8))))))</f>
        <v/>
      </c>
      <c r="BL16" s="2" t="str">
        <f>IF(PuntiSD[[#This Row],[Squadra]]="","",IF(BL$8="","",IF(PuntiSD[[#This Row],[Squadra]]=BL$8,"",IF(ISERROR(VLOOKUP(PuntiSD[[#This Row],[Squadra]]&amp;BL$8,Risultati[SqrCoppie],1,FALSE)),"-",IF(AND(INDEX(Risultati[Punti_SqrA],MATCH(PuntiSD[[#This Row],[Squadra]]&amp;BL$8,Risultati[SqrCoppie],0))="",INDEX(Risultati[Punti_SqrA],MATCH(BL$8&amp;PuntiSD[[#This Row],[Squadra]],Risultati[SqrCoppie],0))=""),"-",SUMIFS(Risultati[Punti_SqrA],Risultati[SqrA],PuntiSD[[#This Row],[Squadra]],Risultati[SqrB],BL$8)+SUMIFS(Risultati[Punti_SqrB],Risultati[SqrB],PuntiSD[[#This Row],[Squadra]],Risultati[SqrA],BL$8))))))</f>
        <v/>
      </c>
      <c r="BM16" s="2" t="str">
        <f>IF(PuntiSD[[#This Row],[Squadra]]="","",IF(BM$8="","",IF(PuntiSD[[#This Row],[Squadra]]=BM$8,"",IF(ISERROR(VLOOKUP(PuntiSD[[#This Row],[Squadra]]&amp;BM$8,Risultati[SqrCoppie],1,FALSE)),"-",IF(AND(INDEX(Risultati[Punti_SqrA],MATCH(PuntiSD[[#This Row],[Squadra]]&amp;BM$8,Risultati[SqrCoppie],0))="",INDEX(Risultati[Punti_SqrA],MATCH(BM$8&amp;PuntiSD[[#This Row],[Squadra]],Risultati[SqrCoppie],0))=""),"-",SUMIFS(Risultati[Punti_SqrA],Risultati[SqrA],PuntiSD[[#This Row],[Squadra]],Risultati[SqrB],BM$8)+SUMIFS(Risultati[Punti_SqrB],Risultati[SqrB],PuntiSD[[#This Row],[Squadra]],Risultati[SqrA],BM$8))))))</f>
        <v/>
      </c>
      <c r="BN16" s="2" t="str">
        <f>IF(PuntiSD[[#This Row],[Squadra]]="","",IF(BN$8="","",IF(PuntiSD[[#This Row],[Squadra]]=BN$8,"",IF(ISERROR(VLOOKUP(PuntiSD[[#This Row],[Squadra]]&amp;BN$8,Risultati[SqrCoppie],1,FALSE)),"-",IF(AND(INDEX(Risultati[Punti_SqrA],MATCH(PuntiSD[[#This Row],[Squadra]]&amp;BN$8,Risultati[SqrCoppie],0))="",INDEX(Risultati[Punti_SqrA],MATCH(BN$8&amp;PuntiSD[[#This Row],[Squadra]],Risultati[SqrCoppie],0))=""),"-",SUMIFS(Risultati[Punti_SqrA],Risultati[SqrA],PuntiSD[[#This Row],[Squadra]],Risultati[SqrB],BN$8)+SUMIFS(Risultati[Punti_SqrB],Risultati[SqrB],PuntiSD[[#This Row],[Squadra]],Risultati[SqrA],BN$8))))))</f>
        <v/>
      </c>
      <c r="BO16" s="2" t="str">
        <f>IF(PuntiSD[[#This Row],[Squadra]]="","",IF(BO$8="","",IF(PuntiSD[[#This Row],[Squadra]]=BO$8,"",IF(ISERROR(VLOOKUP(PuntiSD[[#This Row],[Squadra]]&amp;BO$8,Risultati[SqrCoppie],1,FALSE)),"-",IF(AND(INDEX(Risultati[Punti_SqrA],MATCH(PuntiSD[[#This Row],[Squadra]]&amp;BO$8,Risultati[SqrCoppie],0))="",INDEX(Risultati[Punti_SqrA],MATCH(BO$8&amp;PuntiSD[[#This Row],[Squadra]],Risultati[SqrCoppie],0))=""),"-",SUMIFS(Risultati[Punti_SqrA],Risultati[SqrA],PuntiSD[[#This Row],[Squadra]],Risultati[SqrB],BO$8)+SUMIFS(Risultati[Punti_SqrB],Risultati[SqrB],PuntiSD[[#This Row],[Squadra]],Risultati[SqrA],BO$8))))))</f>
        <v/>
      </c>
      <c r="BP16" s="2" t="str">
        <f>IF(PuntiSD[[#This Row],[Squadra]]="","",IF(BP$8="","",IF(PuntiSD[[#This Row],[Squadra]]=BP$8,"",IF(ISERROR(VLOOKUP(PuntiSD[[#This Row],[Squadra]]&amp;BP$8,Risultati[SqrCoppie],1,FALSE)),"-",IF(AND(INDEX(Risultati[Punti_SqrA],MATCH(PuntiSD[[#This Row],[Squadra]]&amp;BP$8,Risultati[SqrCoppie],0))="",INDEX(Risultati[Punti_SqrA],MATCH(BP$8&amp;PuntiSD[[#This Row],[Squadra]],Risultati[SqrCoppie],0))=""),"-",SUMIFS(Risultati[Punti_SqrA],Risultati[SqrA],PuntiSD[[#This Row],[Squadra]],Risultati[SqrB],BP$8)+SUMIFS(Risultati[Punti_SqrB],Risultati[SqrB],PuntiSD[[#This Row],[Squadra]],Risultati[SqrA],BP$8))))))</f>
        <v/>
      </c>
      <c r="BQ16" s="2" t="str">
        <f>IF(PuntiSD[[#This Row],[Squadra]]="","",IF(BQ$8="","",IF(PuntiSD[[#This Row],[Squadra]]=BQ$8,"",IF(ISERROR(VLOOKUP(PuntiSD[[#This Row],[Squadra]]&amp;BQ$8,Risultati[SqrCoppie],1,FALSE)),"-",IF(AND(INDEX(Risultati[Punti_SqrA],MATCH(PuntiSD[[#This Row],[Squadra]]&amp;BQ$8,Risultati[SqrCoppie],0))="",INDEX(Risultati[Punti_SqrA],MATCH(BQ$8&amp;PuntiSD[[#This Row],[Squadra]],Risultati[SqrCoppie],0))="",),"-",SUMIFS(Risultati[Punti_SqrA],Risultati[SqrA],PuntiSD[[#This Row],[Squadra]],Risultati[SqrB],BQ$8)+SUMIFS(Risultati[Punti_SqrB],Risultati[SqrB],PuntiSD[[#This Row],[Squadra]],Risultati[SqrA],BQ$8))))))</f>
        <v/>
      </c>
      <c r="BR16" s="2" t="str">
        <f>IF(PuntiSD[[#This Row],[Squadra]]="","",IF(BR$8="","",IF(PuntiSD[[#This Row],[Squadra]]=BR$8,"",IF(ISERROR(VLOOKUP(PuntiSD[[#This Row],[Squadra]]&amp;BR$8,Risultati[SqrCoppie],1,FALSE)),"-",IF(AND(INDEX(Risultati[Punti_SqrA],MATCH(PuntiSD[[#This Row],[Squadra]]&amp;BR$8,Risultati[SqrCoppie],0))="",INDEX(Risultati[Punti_SqrA],MATCH(BR$8&amp;PuntiSD[[#This Row],[Squadra]],Risultati[SqrCoppie],0))=""),"-",SUMIFS(Risultati[Punti_SqrA],Risultati[SqrA],PuntiSD[[#This Row],[Squadra]],Risultati[SqrB],BR$8)+SUMIFS(Risultati[Punti_SqrB],Risultati[SqrB],PuntiSD[[#This Row],[Squadra]],Risultati[SqrA],BR$8))))))</f>
        <v/>
      </c>
      <c r="BS16" s="2" t="str">
        <f>IF(PuntiSD[[#This Row],[Squadra]]="","",IF(BS$8="","",IF(PuntiSD[[#This Row],[Squadra]]=BS$8,"",IF(ISERROR(VLOOKUP(PuntiSD[[#This Row],[Squadra]]&amp;BS$8,Risultati[SqrCoppie],1,FALSE)),"-",IF(AND(INDEX(Risultati[Punti_SqrA],MATCH(PuntiSD[[#This Row],[Squadra]]&amp;BS$8,Risultati[SqrCoppie],0))="",INDEX(Risultati[Punti_SqrA],MATCH(BS$8&amp;PuntiSD[[#This Row],[Squadra]],Risultati[SqrCoppie],0))=""),"-",SUMIFS(Risultati[Punti_SqrA],Risultati[SqrA],PuntiSD[[#This Row],[Squadra]],Risultati[SqrB],BS$8)+SUMIFS(Risultati[Punti_SqrB],Risultati[SqrB],PuntiSD[[#This Row],[Squadra]],Risultati[SqrA],BS$8))))))</f>
        <v/>
      </c>
      <c r="BT16" s="2" t="str">
        <f>IF(PuntiSD[[#This Row],[Squadra]]="","",IF(BT$8="","",IF(PuntiSD[[#This Row],[Squadra]]=BT$8,"",IF(ISERROR(VLOOKUP(PuntiSD[[#This Row],[Squadra]]&amp;BT$8,Risultati[SqrCoppie],1,FALSE)),"-",IF(AND(INDEX(Risultati[Punti_SqrA],MATCH(PuntiSD[[#This Row],[Squadra]]&amp;BT$8,Risultati[SqrCoppie],0))="",INDEX(Risultati[Punti_SqrA],MATCH(BT$8&amp;PuntiSD[[#This Row],[Squadra]],Risultati[SqrCoppie],0))=""),"-",SUMIFS(Risultati[Punti_SqrA],Risultati[SqrA],PuntiSD[[#This Row],[Squadra]],Risultati[SqrB],BT$8)+SUMIFS(Risultati[Punti_SqrB],Risultati[SqrB],PuntiSD[[#This Row],[Squadra]],Risultati[SqrA],BT$8))))))</f>
        <v/>
      </c>
      <c r="BU16" s="2" t="str">
        <f>IF(PuntiSD[[#This Row],[Squadra]]="","",IF(BU$8="","",IF(PuntiSD[[#This Row],[Squadra]]=BU$8,"",IF(ISERROR(VLOOKUP(PuntiSD[[#This Row],[Squadra]]&amp;BU$8,Risultati[SqrCoppie],1,FALSE)),"-",IF(AND(INDEX(Risultati[Punti_SqrA],MATCH(PuntiSD[[#This Row],[Squadra]]&amp;BU$8,Risultati[SqrCoppie],0))="",INDEX(Risultati[Punti_SqrA],MATCH(BU$8&amp;PuntiSD[[#This Row],[Squadra]],Risultati[SqrCoppie],0))=""),"-",SUMIFS(Risultati[Punti_SqrA],Risultati[SqrA],PuntiSD[[#This Row],[Squadra]],Risultati[SqrB],BU$8)+SUMIFS(Risultati[Punti_SqrB],Risultati[SqrB],PuntiSD[[#This Row],[Squadra]],Risultati[SqrA],BU$8))))))</f>
        <v/>
      </c>
      <c r="BV16" s="2" t="str">
        <f>IF(PuntiSD[[#This Row],[Squadra]]="","",IF(BV$8="","",IF(PuntiSD[[#This Row],[Squadra]]=BV$8,"",IF(ISERROR(VLOOKUP(PuntiSD[[#This Row],[Squadra]]&amp;BV$8,Risultati[SqrCoppie],1,FALSE)),"-",IF(AND(INDEX(Risultati[Punti_SqrA],MATCH(PuntiSD[[#This Row],[Squadra]]&amp;BV$8,Risultati[SqrCoppie],0))="",INDEX(Risultati[Punti_SqrA],MATCH(BV$8&amp;PuntiSD[[#This Row],[Squadra]],Risultati[SqrCoppie],0))=""),"-",SUMIFS(Risultati[Punti_SqrA],Risultati[SqrA],PuntiSD[[#This Row],[Squadra]],Risultati[SqrB],BV$8)+SUMIFS(Risultati[Punti_SqrB],Risultati[SqrB],PuntiSD[[#This Row],[Squadra]],Risultati[SqrA],BV$8))))))</f>
        <v/>
      </c>
      <c r="BW16" s="2" t="str">
        <f>IF(PuntiSD[[#This Row],[Squadra]]="","",IF(BW$8="","",IF(PuntiSD[[#This Row],[Squadra]]=BW$8,"",IF(ISERROR(VLOOKUP(PuntiSD[[#This Row],[Squadra]]&amp;BW$8,Risultati[SqrCoppie],1,FALSE)),"-",IF(AND(INDEX(Risultati[Punti_SqrA],MATCH(PuntiSD[[#This Row],[Squadra]]&amp;BW$8,Risultati[SqrCoppie],0))="",INDEX(Risultati[Punti_SqrA],MATCH(BW$8&amp;PuntiSD[[#This Row],[Squadra]],Risultati[SqrCoppie],0))=""),"-",SUMIFS(Risultati[Punti_SqrA],Risultati[SqrA],PuntiSD[[#This Row],[Squadra]],Risultati[SqrB],BW$8)+SUMIFS(Risultati[Punti_SqrB],Risultati[SqrB],PuntiSD[[#This Row],[Squadra]],Risultati[SqrA],BW$8))))))</f>
        <v/>
      </c>
      <c r="BX16" s="2" t="str">
        <f>IF(PuntiSD[[#This Row],[Squadra]]="","",IF(BX$8="","",IF(PuntiSD[[#This Row],[Squadra]]=BX$8,"",IF(ISERROR(VLOOKUP(PuntiSD[[#This Row],[Squadra]]&amp;BX$8,Risultati[SqrCoppie],1,FALSE)),"-",IF(AND(INDEX(Risultati[Punti_SqrA],MATCH(PuntiSD[[#This Row],[Squadra]]&amp;BX$8,Risultati[SqrCoppie],0))="",INDEX(Risultati[Punti_SqrA],MATCH(BX$8&amp;PuntiSD[[#This Row],[Squadra]],Risultati[SqrCoppie],0))=""),"-",SUMIFS(Risultati[Punti_SqrA],Risultati[SqrA],PuntiSD[[#This Row],[Squadra]],Risultati[SqrB],BX$8)+SUMIFS(Risultati[Punti_SqrB],Risultati[SqrB],PuntiSD[[#This Row],[Squadra]],Risultati[SqrA],BX$8))))))</f>
        <v/>
      </c>
      <c r="BY16" s="2" t="str">
        <f>IF(PuntiSD[[#This Row],[Squadra]]="","",IF(BY$8="","",IF(PuntiSD[[#This Row],[Squadra]]=BY$8,"",IF(ISERROR(VLOOKUP(PuntiSD[[#This Row],[Squadra]]&amp;BY$8,Risultati[SqrCoppie],1,FALSE)),"-",IF(AND(INDEX(Risultati[Punti_SqrA],MATCH(PuntiSD[[#This Row],[Squadra]]&amp;BY$8,Risultati[SqrCoppie],0))="",INDEX(Risultati[Punti_SqrA],MATCH(BY$8&amp;PuntiSD[[#This Row],[Squadra]],Risultati[SqrCoppie],0))=""),"-",SUMIFS(Risultati[Punti_SqrA],Risultati[SqrA],PuntiSD[[#This Row],[Squadra]],Risultati[SqrB],BY$8)+SUMIFS(Risultati[Punti_SqrB],Risultati[SqrB],PuntiSD[[#This Row],[Squadra]],Risultati[SqrA],BY$8))))))</f>
        <v/>
      </c>
      <c r="BZ16" s="2" t="str">
        <f>IF(PuntiSD[[#This Row],[Squadra]]="","",IF(BZ$8="","",IF(PuntiSD[[#This Row],[Squadra]]=BZ$8,"",IF(ISERROR(VLOOKUP(PuntiSD[[#This Row],[Squadra]]&amp;BZ$8,Risultati[SqrCoppie],1,FALSE)),"-",IF(AND(INDEX(Risultati[Punti_SqrA],MATCH(PuntiSD[[#This Row],[Squadra]]&amp;BZ$8,Risultati[SqrCoppie],0))="",INDEX(Risultati[Punti_SqrA],MATCH(BZ$8&amp;PuntiSD[[#This Row],[Squadra]],Risultati[SqrCoppie],0))=""),"-",SUMIFS(Risultati[Punti_SqrA],Risultati[SqrA],PuntiSD[[#This Row],[Squadra]],Risultati[SqrB],BZ$8)+SUMIFS(Risultati[Punti_SqrB],Risultati[SqrB],PuntiSD[[#This Row],[Squadra]],Risultati[SqrA],BZ$8))))))</f>
        <v/>
      </c>
      <c r="CA16" s="2" t="str">
        <f>IF(PuntiSD[[#This Row],[Squadra]]="","",IF(CA$8="","",IF(PuntiSD[[#This Row],[Squadra]]=CA$8,"",IF(ISERROR(VLOOKUP(PuntiSD[[#This Row],[Squadra]]&amp;CA$8,Risultati[SqrCoppie],1,FALSE)),"-",IF(AND(INDEX(Risultati[Punti_SqrA],MATCH(PuntiSD[[#This Row],[Squadra]]&amp;CA$8,Risultati[SqrCoppie],0))="",INDEX(Risultati[Punti_SqrA],MATCH(CA$8&amp;PuntiSD[[#This Row],[Squadra]],Risultati[SqrCoppie],0))=""),"-",SUMIFS(Risultati[Punti_SqrA],Risultati[SqrA],PuntiSD[[#This Row],[Squadra]],Risultati[SqrB],CA$8)+SUMIFS(Risultati[Punti_SqrB],Risultati[SqrB],PuntiSD[[#This Row],[Squadra]],Risultati[SqrA],CA$8))))))</f>
        <v/>
      </c>
      <c r="CB16" s="2" t="str">
        <f>IF(PuntiSD[[#This Row],[Squadra]]="","",IF(CB$8="","",IF(PuntiSD[[#This Row],[Squadra]]=CB$8,"",IF(ISERROR(VLOOKUP(PuntiSD[[#This Row],[Squadra]]&amp;CB$8,Risultati[SqrCoppie],1,FALSE)),"-",IF(AND(INDEX(Risultati[Punti_SqrA],MATCH(PuntiSD[[#This Row],[Squadra]]&amp;CB$8,Risultati[SqrCoppie],0))="",INDEX(Risultati[Punti_SqrA],MATCH(CB$8&amp;PuntiSD[[#This Row],[Squadra]],Risultati[SqrCoppie],0))=""),"-",SUMIFS(Risultati[Punti_SqrA],Risultati[SqrA],PuntiSD[[#This Row],[Squadra]],Risultati[SqrB],CB$8)+SUMIFS(Risultati[Punti_SqrB],Risultati[SqrB],PuntiSD[[#This Row],[Squadra]],Risultati[SqrA],CB$8))))))</f>
        <v/>
      </c>
      <c r="CC16" s="2" t="str">
        <f>IF(PuntiSD[[#This Row],[Squadra]]="","",IF(CC$8="","",IF(PuntiSD[[#This Row],[Squadra]]=CC$8,"",IF(ISERROR(VLOOKUP(PuntiSD[[#This Row],[Squadra]]&amp;CC$8,Risultati[SqrCoppie],1,FALSE)),"-",IF(AND(INDEX(Risultati[Punti_SqrA],MATCH(PuntiSD[[#This Row],[Squadra]]&amp;CC$8,Risultati[SqrCoppie],0))="",INDEX(Risultati[Punti_SqrA],MATCH(CC$8&amp;PuntiSD[[#This Row],[Squadra]],Risultati[SqrCoppie],0))=""),"-",SUMIFS(Risultati[Punti_SqrA],Risultati[SqrA],PuntiSD[[#This Row],[Squadra]],Risultati[SqrB],CC$8)+SUMIFS(Risultati[Punti_SqrB],Risultati[SqrB],PuntiSD[[#This Row],[Squadra]],Risultati[SqrA],CC$8))))))</f>
        <v/>
      </c>
      <c r="CE16" s="16" t="str" cm="1">
        <f t="array" ref="CE16">IF(INDEX(ListaSquadre[],ROW()-1-ROW(RetiSD[#Headers]))="","",INDEX(ListaSquadre[],ROW()-1-ROW(RetiSD[#Headers])))</f>
        <v/>
      </c>
      <c r="CF16" s="18" t="str">
        <f>IF(RetiSD[[#This Row],[Squadra]]="","",IF(CF$8="","",IF(RetiSD[[#This Row],[Squadra]]=CF$8,"",IF(ISERROR(VLOOKUP(RetiSD[[#This Row],[Squadra]]&amp;CF$8,Risultati[SqrCoppie],1,FALSE)),"-",IF(AND(INDEX(Risultati[Gol_SqrA],MATCH(RetiSD[[#This Row],[Squadra]]&amp;CF$8,Risultati[SqrCoppie],0))="",INDEX(Risultati[Gol_SqrA],MATCH(CF$8&amp;RetiSD[[#This Row],[Squadra]],Risultati[SqrCoppie],0))=""),"-",(SUMIFS(Risultati[Gol_SqrB],Risultati[SqrCoppie],CF$8&amp;RetiSD[[#This Row],[Squadra]])-SUMIFS(Risultati[Gol_SqrA],Risultati[SqrCoppie],CF$8&amp;RetiSD[[#This Row],[Squadra]]))+(SUMIFS(Risultati[Gol_SqrA],Risultati[SqrCoppie],RetiSD[[#This Row],[Squadra]]&amp;CF$8)-SUMIFS(Risultati[Gol_SqrB],Risultati[SqrCoppie],RetiSD[[#This Row],[Squadra]]&amp;CF$8)))))))</f>
        <v/>
      </c>
      <c r="CG16" s="2" t="str">
        <f>IF(RetiSD[[#This Row],[Squadra]]="","",IF(CG$8="","",IF(RetiSD[[#This Row],[Squadra]]=CG$8,"",IF(ISERROR(VLOOKUP(RetiSD[[#This Row],[Squadra]]&amp;CG$8,Risultati[SqrCoppie],1,FALSE)),"-",IF(AND(INDEX(Risultati[Gol_SqrA],MATCH(RetiSD[[#This Row],[Squadra]]&amp;CG$8,Risultati[SqrCoppie],0))="",INDEX(Risultati[Gol_SqrA],MATCH(CG$8&amp;RetiSD[[#This Row],[Squadra]],Risultati[SqrCoppie],0))=""),"-",(SUMIFS(Risultati[Gol_SqrB],Risultati[SqrCoppie],CG$8&amp;RetiSD[[#This Row],[Squadra]])-SUMIFS(Risultati[Gol_SqrA],Risultati[SqrCoppie],CG$8&amp;RetiSD[[#This Row],[Squadra]]))+(SUMIFS(Risultati[Gol_SqrA],Risultati[SqrCoppie],RetiSD[[#This Row],[Squadra]]&amp;CG$8)-SUMIFS(Risultati[Gol_SqrB],Risultati[SqrCoppie],RetiSD[[#This Row],[Squadra]]&amp;CG$8)))))))</f>
        <v/>
      </c>
      <c r="CH16" s="2" t="str">
        <f>IF(RetiSD[[#This Row],[Squadra]]="","",IF(CH$8="","",IF(RetiSD[[#This Row],[Squadra]]=CH$8,"",IF(ISERROR(VLOOKUP(RetiSD[[#This Row],[Squadra]]&amp;CH$8,Risultati[SqrCoppie],1,FALSE)),"-",IF(AND(INDEX(Risultati[Gol_SqrA],MATCH(RetiSD[[#This Row],[Squadra]]&amp;CH$8,Risultati[SqrCoppie],0))="",INDEX(Risultati[Gol_SqrA],MATCH(CH$8&amp;RetiSD[[#This Row],[Squadra]],Risultati[SqrCoppie],0))=""),"-",(SUMIFS(Risultati[Gol_SqrB],Risultati[SqrCoppie],CH$8&amp;RetiSD[[#This Row],[Squadra]])-SUMIFS(Risultati[Gol_SqrA],Risultati[SqrCoppie],CH$8&amp;RetiSD[[#This Row],[Squadra]]))+(SUMIFS(Risultati[Gol_SqrA],Risultati[SqrCoppie],RetiSD[[#This Row],[Squadra]]&amp;CH$8)-SUMIFS(Risultati[Gol_SqrB],Risultati[SqrCoppie],RetiSD[[#This Row],[Squadra]]&amp;CH$8)))))))</f>
        <v/>
      </c>
      <c r="CI16" s="2" t="str">
        <f>IF(RetiSD[[#This Row],[Squadra]]="","",IF(CI$8="","",IF(RetiSD[[#This Row],[Squadra]]=CI$8,"",IF(ISERROR(VLOOKUP(RetiSD[[#This Row],[Squadra]]&amp;CI$8,Risultati[SqrCoppie],1,FALSE)),"-",IF(AND(INDEX(Risultati[Gol_SqrA],MATCH(RetiSD[[#This Row],[Squadra]]&amp;CI$8,Risultati[SqrCoppie],0))="",INDEX(Risultati[Gol_SqrA],MATCH(CI$8&amp;RetiSD[[#This Row],[Squadra]],Risultati[SqrCoppie],0))=""),"-",(SUMIFS(Risultati[Gol_SqrB],Risultati[SqrCoppie],CI$8&amp;RetiSD[[#This Row],[Squadra]])-SUMIFS(Risultati[Gol_SqrA],Risultati[SqrCoppie],CI$8&amp;RetiSD[[#This Row],[Squadra]]))+(SUMIFS(Risultati[Gol_SqrA],Risultati[SqrCoppie],RetiSD[[#This Row],[Squadra]]&amp;CI$8)-SUMIFS(Risultati[Gol_SqrB],Risultati[SqrCoppie],RetiSD[[#This Row],[Squadra]]&amp;CI$8)))))))</f>
        <v/>
      </c>
      <c r="CJ16" s="2" t="str">
        <f>IF(RetiSD[[#This Row],[Squadra]]="","",IF(CJ$8="","",IF(RetiSD[[#This Row],[Squadra]]=CJ$8,"",IF(ISERROR(VLOOKUP(RetiSD[[#This Row],[Squadra]]&amp;CJ$8,Risultati[SqrCoppie],1,FALSE)),"-",IF(AND(INDEX(Risultati[Gol_SqrA],MATCH(RetiSD[[#This Row],[Squadra]]&amp;CJ$8,Risultati[SqrCoppie],0))="",INDEX(Risultati[Gol_SqrA],MATCH(CJ$8&amp;RetiSD[[#This Row],[Squadra]],Risultati[SqrCoppie],0))=""),"-",(SUMIFS(Risultati[Gol_SqrB],Risultati[SqrCoppie],CJ$8&amp;RetiSD[[#This Row],[Squadra]])-SUMIFS(Risultati[Gol_SqrA],Risultati[SqrCoppie],CJ$8&amp;RetiSD[[#This Row],[Squadra]]))+(SUMIFS(Risultati[Gol_SqrA],Risultati[SqrCoppie],RetiSD[[#This Row],[Squadra]]&amp;CJ$8)-SUMIFS(Risultati[Gol_SqrB],Risultati[SqrCoppie],RetiSD[[#This Row],[Squadra]]&amp;CJ$8)))))))</f>
        <v/>
      </c>
      <c r="CK16" s="2" t="str">
        <f>IF(RetiSD[[#This Row],[Squadra]]="","",IF(CK$8="","",IF(RetiSD[[#This Row],[Squadra]]=CK$8,"",IF(ISERROR(VLOOKUP(RetiSD[[#This Row],[Squadra]]&amp;CK$8,Risultati[SqrCoppie],1,FALSE)),"-",IF(AND(INDEX(Risultati[Gol_SqrA],MATCH(RetiSD[[#This Row],[Squadra]]&amp;CK$8,Risultati[SqrCoppie],0))="",INDEX(Risultati[Gol_SqrA],MATCH(CK$8&amp;RetiSD[[#This Row],[Squadra]],Risultati[SqrCoppie],0))=""),"-",(SUMIFS(Risultati[Gol_SqrB],Risultati[SqrCoppie],CK$8&amp;RetiSD[[#This Row],[Squadra]])-SUMIFS(Risultati[Gol_SqrA],Risultati[SqrCoppie],CK$8&amp;RetiSD[[#This Row],[Squadra]]))+(SUMIFS(Risultati[Gol_SqrA],Risultati[SqrCoppie],RetiSD[[#This Row],[Squadra]]&amp;CK$8)-SUMIFS(Risultati[Gol_SqrB],Risultati[SqrCoppie],RetiSD[[#This Row],[Squadra]]&amp;CK$8)))))))</f>
        <v/>
      </c>
      <c r="CL16" s="2" t="str">
        <f>IF(RetiSD[[#This Row],[Squadra]]="","",IF(CL$8="","",IF(RetiSD[[#This Row],[Squadra]]=CL$8,"",IF(ISERROR(VLOOKUP(RetiSD[[#This Row],[Squadra]]&amp;CL$8,Risultati[SqrCoppie],1,FALSE)),"-",IF(AND(INDEX(Risultati[Gol_SqrA],MATCH(RetiSD[[#This Row],[Squadra]]&amp;CL$8,Risultati[SqrCoppie],0))="",INDEX(Risultati[Gol_SqrA],MATCH(CL$8&amp;RetiSD[[#This Row],[Squadra]],Risultati[SqrCoppie],0))=""),"-",(SUMIFS(Risultati[Gol_SqrB],Risultati[SqrCoppie],CL$8&amp;RetiSD[[#This Row],[Squadra]])-SUMIFS(Risultati[Gol_SqrA],Risultati[SqrCoppie],CL$8&amp;RetiSD[[#This Row],[Squadra]]))+(SUMIFS(Risultati[Gol_SqrA],Risultati[SqrCoppie],RetiSD[[#This Row],[Squadra]]&amp;CL$8)-SUMIFS(Risultati[Gol_SqrB],Risultati[SqrCoppie],RetiSD[[#This Row],[Squadra]]&amp;CL$8)))))))</f>
        <v/>
      </c>
      <c r="CM16" s="2" t="str">
        <f>IF(RetiSD[[#This Row],[Squadra]]="","",IF(CM$8="","",IF(RetiSD[[#This Row],[Squadra]]=CM$8,"",IF(ISERROR(VLOOKUP(RetiSD[[#This Row],[Squadra]]&amp;CM$8,Risultati[SqrCoppie],1,FALSE)),"-",IF(AND(INDEX(Risultati[Gol_SqrA],MATCH(RetiSD[[#This Row],[Squadra]]&amp;CM$8,Risultati[SqrCoppie],0))="",INDEX(Risultati[Gol_SqrA],MATCH(CM$8&amp;RetiSD[[#This Row],[Squadra]],Risultati[SqrCoppie],0))=""),"-",(SUMIFS(Risultati[Gol_SqrB],Risultati[SqrCoppie],CM$8&amp;RetiSD[[#This Row],[Squadra]])-SUMIFS(Risultati[Gol_SqrA],Risultati[SqrCoppie],CM$8&amp;RetiSD[[#This Row],[Squadra]]))+(SUMIFS(Risultati[Gol_SqrA],Risultati[SqrCoppie],RetiSD[[#This Row],[Squadra]]&amp;CM$8)-SUMIFS(Risultati[Gol_SqrB],Risultati[SqrCoppie],RetiSD[[#This Row],[Squadra]]&amp;CM$8)))))))</f>
        <v/>
      </c>
      <c r="CN16" s="2" t="str">
        <f>IF(RetiSD[[#This Row],[Squadra]]="","",IF(CN$8="","",IF(RetiSD[[#This Row],[Squadra]]=CN$8,"",IF(ISERROR(VLOOKUP(RetiSD[[#This Row],[Squadra]]&amp;CN$8,Risultati[SqrCoppie],1,FALSE)),"-",IF(AND(INDEX(Risultati[Gol_SqrA],MATCH(RetiSD[[#This Row],[Squadra]]&amp;CN$8,Risultati[SqrCoppie],0))="",INDEX(Risultati[Gol_SqrA],MATCH(CN$8&amp;RetiSD[[#This Row],[Squadra]],Risultati[SqrCoppie],0))=""),"-",(SUMIFS(Risultati[Gol_SqrB],Risultati[SqrCoppie],CN$8&amp;RetiSD[[#This Row],[Squadra]])-SUMIFS(Risultati[Gol_SqrA],Risultati[SqrCoppie],CN$8&amp;RetiSD[[#This Row],[Squadra]]))+(SUMIFS(Risultati[Gol_SqrA],Risultati[SqrCoppie],RetiSD[[#This Row],[Squadra]]&amp;CN$8)-SUMIFS(Risultati[Gol_SqrB],Risultati[SqrCoppie],RetiSD[[#This Row],[Squadra]]&amp;CN$8)))))))</f>
        <v/>
      </c>
      <c r="CO16" s="2" t="str">
        <f>IF(RetiSD[[#This Row],[Squadra]]="","",IF(CO$8="","",IF(RetiSD[[#This Row],[Squadra]]=CO$8,"",IF(ISERROR(VLOOKUP(RetiSD[[#This Row],[Squadra]]&amp;CO$8,Risultati[SqrCoppie],1,FALSE)),"-",IF(AND(INDEX(Risultati[Gol_SqrA],MATCH(RetiSD[[#This Row],[Squadra]]&amp;CO$8,Risultati[SqrCoppie],0))="",INDEX(Risultati[Gol_SqrA],MATCH(CO$8&amp;RetiSD[[#This Row],[Squadra]],Risultati[SqrCoppie],0))=""),"-",(SUMIFS(Risultati[Gol_SqrB],Risultati[SqrCoppie],CO$8&amp;RetiSD[[#This Row],[Squadra]])-SUMIFS(Risultati[Gol_SqrA],Risultati[SqrCoppie],CO$8&amp;RetiSD[[#This Row],[Squadra]]))+(SUMIFS(Risultati[Gol_SqrA],Risultati[SqrCoppie],RetiSD[[#This Row],[Squadra]]&amp;CO$8)-SUMIFS(Risultati[Gol_SqrB],Risultati[SqrCoppie],RetiSD[[#This Row],[Squadra]]&amp;CO$8)))))))</f>
        <v/>
      </c>
      <c r="CP16" s="2" t="str">
        <f>IF(RetiSD[[#This Row],[Squadra]]="","",IF(CP$8="","",IF(RetiSD[[#This Row],[Squadra]]=CP$8,"",IF(ISERROR(VLOOKUP(RetiSD[[#This Row],[Squadra]]&amp;CP$8,Risultati[SqrCoppie],1,FALSE)),"-",IF(AND(INDEX(Risultati[Gol_SqrA],MATCH(RetiSD[[#This Row],[Squadra]]&amp;CP$8,Risultati[SqrCoppie],0))="",INDEX(Risultati[Gol_SqrA],MATCH(CP$8&amp;RetiSD[[#This Row],[Squadra]],Risultati[SqrCoppie],0))=""),"-",(SUMIFS(Risultati[Gol_SqrB],Risultati[SqrCoppie],CP$8&amp;RetiSD[[#This Row],[Squadra]])-SUMIFS(Risultati[Gol_SqrA],Risultati[SqrCoppie],CP$8&amp;RetiSD[[#This Row],[Squadra]]))+(SUMIFS(Risultati[Gol_SqrA],Risultati[SqrCoppie],RetiSD[[#This Row],[Squadra]]&amp;CP$8)-SUMIFS(Risultati[Gol_SqrB],Risultati[SqrCoppie],RetiSD[[#This Row],[Squadra]]&amp;CP$8)))))))</f>
        <v/>
      </c>
      <c r="CQ16" s="2" t="str">
        <f>IF(RetiSD[[#This Row],[Squadra]]="","",IF(CQ$8="","",IF(RetiSD[[#This Row],[Squadra]]=CQ$8,"",IF(ISERROR(VLOOKUP(RetiSD[[#This Row],[Squadra]]&amp;CQ$8,Risultati[SqrCoppie],1,FALSE)),"-",IF(AND(INDEX(Risultati[Gol_SqrA],MATCH(RetiSD[[#This Row],[Squadra]]&amp;CQ$8,Risultati[SqrCoppie],0))="",INDEX(Risultati[Gol_SqrA],MATCH(CQ$8&amp;RetiSD[[#This Row],[Squadra]],Risultati[SqrCoppie],0))=""),"-",(SUMIFS(Risultati[Gol_SqrB],Risultati[SqrCoppie],CQ$8&amp;RetiSD[[#This Row],[Squadra]])-SUMIFS(Risultati[Gol_SqrA],Risultati[SqrCoppie],CQ$8&amp;RetiSD[[#This Row],[Squadra]]))+(SUMIFS(Risultati[Gol_SqrA],Risultati[SqrCoppie],RetiSD[[#This Row],[Squadra]]&amp;CQ$8)-SUMIFS(Risultati[Gol_SqrB],Risultati[SqrCoppie],RetiSD[[#This Row],[Squadra]]&amp;CQ$8)))))))</f>
        <v/>
      </c>
      <c r="CR16" s="2" t="str">
        <f>IF(RetiSD[[#This Row],[Squadra]]="","",IF(CR$8="","",IF(RetiSD[[#This Row],[Squadra]]=CR$8,"",IF(ISERROR(VLOOKUP(RetiSD[[#This Row],[Squadra]]&amp;CR$8,Risultati[SqrCoppie],1,FALSE)),"-",IF(AND(INDEX(Risultati[Gol_SqrA],MATCH(RetiSD[[#This Row],[Squadra]]&amp;CR$8,Risultati[SqrCoppie],0))="",INDEX(Risultati[Gol_SqrA],MATCH(CR$8&amp;RetiSD[[#This Row],[Squadra]],Risultati[SqrCoppie],0))=""),"-",(SUMIFS(Risultati[Gol_SqrB],Risultati[SqrCoppie],CR$8&amp;RetiSD[[#This Row],[Squadra]])-SUMIFS(Risultati[Gol_SqrA],Risultati[SqrCoppie],CR$8&amp;RetiSD[[#This Row],[Squadra]]))+(SUMIFS(Risultati[Gol_SqrA],Risultati[SqrCoppie],RetiSD[[#This Row],[Squadra]]&amp;CR$8)-SUMIFS(Risultati[Gol_SqrB],Risultati[SqrCoppie],RetiSD[[#This Row],[Squadra]]&amp;CR$8)))))))</f>
        <v/>
      </c>
      <c r="CS16" s="2" t="str">
        <f>IF(RetiSD[[#This Row],[Squadra]]="","",IF(CS$8="","",IF(RetiSD[[#This Row],[Squadra]]=CS$8,"",IF(ISERROR(VLOOKUP(RetiSD[[#This Row],[Squadra]]&amp;CS$8,Risultati[SqrCoppie],1,FALSE)),"-",IF(AND(INDEX(Risultati[Gol_SqrA],MATCH(RetiSD[[#This Row],[Squadra]]&amp;CS$8,Risultati[SqrCoppie],0))="",INDEX(Risultati[Gol_SqrA],MATCH(CS$8&amp;RetiSD[[#This Row],[Squadra]],Risultati[SqrCoppie],0))=""),"-",(SUMIFS(Risultati[Gol_SqrB],Risultati[SqrCoppie],CS$8&amp;RetiSD[[#This Row],[Squadra]])-SUMIFS(Risultati[Gol_SqrA],Risultati[SqrCoppie],CS$8&amp;RetiSD[[#This Row],[Squadra]]))+(SUMIFS(Risultati[Gol_SqrA],Risultati[SqrCoppie],RetiSD[[#This Row],[Squadra]]&amp;CS$8)-SUMIFS(Risultati[Gol_SqrB],Risultati[SqrCoppie],RetiSD[[#This Row],[Squadra]]&amp;CS$8)))))))</f>
        <v/>
      </c>
      <c r="CT16" s="2" t="str">
        <f>IF(RetiSD[[#This Row],[Squadra]]="","",IF(CT$8="","",IF(RetiSD[[#This Row],[Squadra]]=CT$8,"",IF(ISERROR(VLOOKUP(RetiSD[[#This Row],[Squadra]]&amp;CT$8,Risultati[SqrCoppie],1,FALSE)),"-",IF(AND(INDEX(Risultati[Gol_SqrA],MATCH(RetiSD[[#This Row],[Squadra]]&amp;CT$8,Risultati[SqrCoppie],0))="",INDEX(Risultati[Gol_SqrA],MATCH(CT$8&amp;RetiSD[[#This Row],[Squadra]],Risultati[SqrCoppie],0))=""),"-",(SUMIFS(Risultati[Gol_SqrB],Risultati[SqrCoppie],CT$8&amp;RetiSD[[#This Row],[Squadra]])-SUMIFS(Risultati[Gol_SqrA],Risultati[SqrCoppie],CT$8&amp;RetiSD[[#This Row],[Squadra]]))+(SUMIFS(Risultati[Gol_SqrA],Risultati[SqrCoppie],RetiSD[[#This Row],[Squadra]]&amp;CT$8)-SUMIFS(Risultati[Gol_SqrB],Risultati[SqrCoppie],RetiSD[[#This Row],[Squadra]]&amp;CT$8)))))))</f>
        <v/>
      </c>
      <c r="CU16" s="2" t="str">
        <f>IF(RetiSD[[#This Row],[Squadra]]="","",IF(CU$8="","",IF(RetiSD[[#This Row],[Squadra]]=CU$8,"",IF(ISERROR(VLOOKUP(RetiSD[[#This Row],[Squadra]]&amp;CU$8,Risultati[SqrCoppie],1,FALSE)),"-",IF(AND(INDEX(Risultati[Gol_SqrA],MATCH(RetiSD[[#This Row],[Squadra]]&amp;CU$8,Risultati[SqrCoppie],0))="",INDEX(Risultati[Gol_SqrA],MATCH(CU$8&amp;RetiSD[[#This Row],[Squadra]],Risultati[SqrCoppie],0))=""),"-",(SUMIFS(Risultati[Gol_SqrB],Risultati[SqrCoppie],CU$8&amp;RetiSD[[#This Row],[Squadra]])-SUMIFS(Risultati[Gol_SqrA],Risultati[SqrCoppie],CU$8&amp;RetiSD[[#This Row],[Squadra]]))+(SUMIFS(Risultati[Gol_SqrA],Risultati[SqrCoppie],RetiSD[[#This Row],[Squadra]]&amp;CU$8)-SUMIFS(Risultati[Gol_SqrB],Risultati[SqrCoppie],RetiSD[[#This Row],[Squadra]]&amp;CU$8)))))))</f>
        <v/>
      </c>
      <c r="CV16" s="2" t="str">
        <f>IF(RetiSD[[#This Row],[Squadra]]="","",IF(CV$8="","",IF(RetiSD[[#This Row],[Squadra]]=CV$8,"",IF(ISERROR(VLOOKUP(RetiSD[[#This Row],[Squadra]]&amp;CV$8,Risultati[SqrCoppie],1,FALSE)),"-",IF(AND(INDEX(Risultati[Gol_SqrA],MATCH(RetiSD[[#This Row],[Squadra]]&amp;CV$8,Risultati[SqrCoppie],0))="",INDEX(Risultati[Gol_SqrA],MATCH(CV$8&amp;RetiSD[[#This Row],[Squadra]],Risultati[SqrCoppie],0))=""),"-",(SUMIFS(Risultati[Gol_SqrB],Risultati[SqrCoppie],CV$8&amp;RetiSD[[#This Row],[Squadra]])-SUMIFS(Risultati[Gol_SqrA],Risultati[SqrCoppie],CV$8&amp;RetiSD[[#This Row],[Squadra]]))+(SUMIFS(Risultati[Gol_SqrA],Risultati[SqrCoppie],RetiSD[[#This Row],[Squadra]]&amp;CV$8)-SUMIFS(Risultati[Gol_SqrB],Risultati[SqrCoppie],RetiSD[[#This Row],[Squadra]]&amp;CV$8)))))))</f>
        <v/>
      </c>
      <c r="CW16" s="2" t="str">
        <f>IF(RetiSD[[#This Row],[Squadra]]="","",IF(CW$8="","",IF(RetiSD[[#This Row],[Squadra]]=CW$8,"",IF(ISERROR(VLOOKUP(RetiSD[[#This Row],[Squadra]]&amp;CW$8,Risultati[SqrCoppie],1,FALSE)),"-",IF(AND(INDEX(Risultati[Gol_SqrA],MATCH(RetiSD[[#This Row],[Squadra]]&amp;CW$8,Risultati[SqrCoppie],0))="",INDEX(Risultati[Gol_SqrA],MATCH(CW$8&amp;RetiSD[[#This Row],[Squadra]],Risultati[SqrCoppie],0))=""),"-",(SUMIFS(Risultati[Gol_SqrB],Risultati[SqrCoppie],CW$8&amp;RetiSD[[#This Row],[Squadra]])-SUMIFS(Risultati[Gol_SqrA],Risultati[SqrCoppie],CW$8&amp;RetiSD[[#This Row],[Squadra]]))+(SUMIFS(Risultati[Gol_SqrA],Risultati[SqrCoppie],RetiSD[[#This Row],[Squadra]]&amp;CW$8)-SUMIFS(Risultati[Gol_SqrB],Risultati[SqrCoppie],RetiSD[[#This Row],[Squadra]]&amp;CW$8)))))))</f>
        <v/>
      </c>
      <c r="CX16" s="2" t="str">
        <f>IF(RetiSD[[#This Row],[Squadra]]="","",IF(CX$8="","",IF(RetiSD[[#This Row],[Squadra]]=CX$8,"",IF(ISERROR(VLOOKUP(RetiSD[[#This Row],[Squadra]]&amp;CX$8,Risultati[SqrCoppie],1,FALSE)),"-",IF(AND(INDEX(Risultati[Gol_SqrA],MATCH(RetiSD[[#This Row],[Squadra]]&amp;CX$8,Risultati[SqrCoppie],0))="",INDEX(Risultati[Gol_SqrA],MATCH(CX$8&amp;RetiSD[[#This Row],[Squadra]],Risultati[SqrCoppie],0))=""),"-",(SUMIFS(Risultati[Gol_SqrB],Risultati[SqrCoppie],CX$8&amp;RetiSD[[#This Row],[Squadra]])-SUMIFS(Risultati[Gol_SqrA],Risultati[SqrCoppie],CX$8&amp;RetiSD[[#This Row],[Squadra]]))+(SUMIFS(Risultati[Gol_SqrA],Risultati[SqrCoppie],RetiSD[[#This Row],[Squadra]]&amp;CX$8)-SUMIFS(Risultati[Gol_SqrB],Risultati[SqrCoppie],RetiSD[[#This Row],[Squadra]]&amp;CX$8)))))))</f>
        <v/>
      </c>
      <c r="CY16" s="2" t="str">
        <f>IF(RetiSD[[#This Row],[Squadra]]="","",IF(CY$8="","",IF(RetiSD[[#This Row],[Squadra]]=CY$8,"",IF(ISERROR(VLOOKUP(RetiSD[[#This Row],[Squadra]]&amp;CY$8,Risultati[SqrCoppie],1,FALSE)),"-",IF(AND(INDEX(Risultati[Gol_SqrA],MATCH(RetiSD[[#This Row],[Squadra]]&amp;CY$8,Risultati[SqrCoppie],0))="",INDEX(Risultati[Gol_SqrA],MATCH(CY$8&amp;RetiSD[[#This Row],[Squadra]],Risultati[SqrCoppie],0))=""),"-",(SUMIFS(Risultati[Gol_SqrB],Risultati[SqrCoppie],CY$8&amp;RetiSD[[#This Row],[Squadra]])-SUMIFS(Risultati[Gol_SqrA],Risultati[SqrCoppie],CY$8&amp;RetiSD[[#This Row],[Squadra]]))+(SUMIFS(Risultati[Gol_SqrA],Risultati[SqrCoppie],RetiSD[[#This Row],[Squadra]]&amp;CY$8)-SUMIFS(Risultati[Gol_SqrB],Risultati[SqrCoppie],RetiSD[[#This Row],[Squadra]]&amp;CY$8)))))))</f>
        <v/>
      </c>
      <c r="DA16" s="1" t="str" cm="1">
        <f t="array" ref="DA16">IF(INDEX(ListaSquadre[],ROW()-ROW(Classifica[#Headers]))="","",INDEX(ListaSquadre[],ROW()-ROW(Classifica[#Headers])))</f>
        <v/>
      </c>
      <c r="DB16" s="2">
        <f ca="1">SUMIF(Risultati[SqrA],Classifica[[#This Row],[Squadra]],Risultati[Punti_SqrA])+SUMIF(Risultati[SqrB],Classifica[[#This Row],[Squadra]],Risultati[Punti_SqrB])-INDEX(Penalizzazione[PuntiPen],MATCH(Classifica[[#This Row],[Squadra]],Penalizzazione[ListaSqr],0))</f>
        <v>0</v>
      </c>
      <c r="DC16" s="2">
        <f ca="1">COUNTIFS(Risultati[Punti_SqrA],"&gt;=0",Risultati[SqrA],Classifica[[#This Row],[Squadra]])+COUNTIFS(Risultati[Punti_SqrB],"&gt;=0",Risultati[SqrB],Classifica[[#This Row],[Squadra]])</f>
        <v>0</v>
      </c>
      <c r="DD16" s="2">
        <f ca="1">Classifica[[#This Row],[Punti]]-Classifica[[#This Row],[Giocate]]/100-ROW()/100000</f>
        <v>-1.6000000000000001E-4</v>
      </c>
      <c r="DE16" s="2" t="str">
        <f t="array" aca="1" ref="DE16" ca="1">INDEX(Classifica[Squadra],MATCH(LARGE(Classifica[Parziale],ROW()-ROW(Classifica[#Headers])),Classifica[Parziale],0))</f>
        <v/>
      </c>
      <c r="DF16" s="2">
        <f ca="1">INDEX(Classifica[Punti],MATCH(Classifica[[#This Row],[ClParziale]],Classifica[Squadra],0))-INDEX(Classifica[Giocate],MATCH(Classifica[[#This Row],[ClParziale]],Classifica[Squadra],0))/100</f>
        <v>0</v>
      </c>
      <c r="DG16" s="2" t="str">
        <f ca="1">IF(COUNTIF(Classifica[PreParimerito],Classifica[[#This Row],[PreParimerito]])&gt;1,Classifica[[#This Row],[ClParziale]],"")</f>
        <v/>
      </c>
      <c r="DH16" s="2">
        <f ca="1">IF(Classifica[[#This Row],[Parimerito]]="",0,INDEX(Avulsa[ClassificaFinaleScontriDiretti],MATCH(Classifica[[#This Row],[Parimerito]],Avulsa[Squadre],0)))</f>
        <v>0</v>
      </c>
      <c r="DI16" s="2">
        <f ca="1">SUMIF(Risultati[SqrA],Classifica[[#This Row],[ClParziale]],Risultati[Gol_SqrA])+SUMIF(Risultati[SqrB],Classifica[[#This Row],[ClParziale]],Risultati[Gol_SqrB])</f>
        <v>0</v>
      </c>
      <c r="DJ16" s="2">
        <f ca="1">SUMIF(Risultati[SqrA],Classifica[[#This Row],[ClParziale]],Risultati[Gol_SqrB])+SUMIF(Risultati[SqrB],Classifica[[#This Row],[ClParziale]],Risultati[Gol_SqrA])</f>
        <v>0</v>
      </c>
      <c r="DK16" s="2">
        <f ca="1">Classifica[[#This Row],[GolFatti]]-Classifica[[#This Row],[GolSubiti]]</f>
        <v>0</v>
      </c>
      <c r="DL16" s="2">
        <f ca="1">(INDEX(Classifica[Punti],MATCH(Classifica[[#This Row],[ClParziale]],Classifica[Squadra],0))-INDEX(Classifica[Giocate],MATCH(Classifica[[#This Row],[ClParziale]],Classifica[Squadra],0))/100-Classifica[[#This Row],[Avulsa]]/10000+Classifica[[#This Row],[DifferenzaReti]]/1000000+Classifica[[#This Row],[GolFatti]]/100000000-COUNTIF(Classifica[ClParziale],"&lt;="&amp;Classifica[[#This Row],[ClParziale]])/10000000000)</f>
        <v>0</v>
      </c>
      <c r="DM16" s="2">
        <f ca="1">_xlfn.RANK.EQ(Classifica[[#This Row],[CalcoloClassificaFinale]],Classifica[CalcoloClassificaFinale],0)</f>
        <v>1</v>
      </c>
    </row>
    <row r="17" spans="2:117" x14ac:dyDescent="0.2">
      <c r="B17" s="1">
        <f t="shared" ca="1" si="0"/>
        <v>17</v>
      </c>
      <c r="C17" s="2" cm="1">
        <f t="array" ref="C17">Check[]/2</f>
        <v>2</v>
      </c>
      <c r="D17" s="1" t="str" cm="1">
        <f t="array" ref="D17">IF(ROW()-ROW(Helper[#Headers])&lt;Check[],"Giornata"&amp;ROW()-ROW(Helper[#Headers]),IF(ROW()-ROW(Helper[#Headers])&gt;(Check[]-1)*2,"","Giornata"&amp;12+ROW(D17)-Check[]))</f>
        <v/>
      </c>
      <c r="F17" s="1" cm="1">
        <f t="array" ref="F17">IF(ROW()-ROW(Risultati[#Headers])&gt;Check[]*(Check[]-1),"",Check[]*(Check[]-1)-Check[]*(Check[]-1)+ROW()-ROW(Risultati[#Headers]))</f>
        <v>9</v>
      </c>
      <c r="G17" s="1" t="str">
        <f ca="1">IF(Risultati[[#This Row],[ID_Riga]]="","",VLOOKUP(F17,Helper[],3,TRUE))</f>
        <v>Giornata21</v>
      </c>
      <c r="H17" s="1">
        <f ca="1">IF(Risultati[[#This Row],[ID_Riga]]="","",Risultati[[#This Row],[ID_Riga]]-VLOOKUP(Risultati[[#This Row],[ID_Riga]],Helper[],1,TRUE)+1)</f>
        <v>1</v>
      </c>
      <c r="I17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7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7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7" s="1" t="str">
        <f ca="1">IF(Risultati[[#This Row],[Punti_SqrA]]="","",IF(Risultati[[#This Row],[Punti_SqrA]]=3,0,IF(Risultati[[#This Row],[Punti_SqrA]]=0,3,1)))</f>
        <v/>
      </c>
      <c r="M17" s="1" t="str">
        <f ca="1">IF(Risultati[[#This Row],[Punti_SqrA]]="","",SUM(INDEX(INDIRECT(Risultati[[#This Row],[Tabella]]),Risultati[[#This Row],[RigaTab]],3)))</f>
        <v/>
      </c>
      <c r="N17" s="1" t="str">
        <f ca="1">IF(Risultati[[#This Row],[Punti_SqrA]]="","",SUM(INDEX(INDIRECT(Risultati[[#This Row],[Tabella]]),Risultati[[#This Row],[RigaTab]],4)))</f>
        <v/>
      </c>
      <c r="O17" s="1" t="str">
        <f ca="1">Risultati[[#This Row],[SqrA]]&amp;Risultati[[#This Row],[SqrB]]</f>
        <v/>
      </c>
      <c r="Q17" s="1" t="str" cm="1">
        <f t="array" ref="Q17">IF(INDEX(ListaSquadre[],ROW()-ROW(Penalizzazione[#Headers]))="","",INDEX(ListaSquadre[],ROW()-ROW(Penalizzazione[#Headers])))</f>
        <v/>
      </c>
      <c r="R17" s="1">
        <v>0</v>
      </c>
      <c r="T17" s="2">
        <f ca="1">IFERROR(INDEX(Classifica[PreParimerito],MATCH(Avulsa[[#This Row],[Squadre]],Classifica[ClParziale],0)),"")</f>
        <v>0</v>
      </c>
      <c r="U17" s="3" t="str">
        <f t="array" aca="1" ref="U17" ca="1">IF(ROWS(U$8:U16)&gt;COUNTA(Classifica[Parimerito]),"",IFERROR(INDEX(Classifica[Parimerito],SMALL(IF(Classifica[Parimerito]&lt;&gt;"",ROW(Classifica[Parimerito])-ROW(Classifica[#Headers])),ROWS(U$8:U16))),""))</f>
        <v/>
      </c>
      <c r="V17" s="2" t="str">
        <f ca="1">IF(Avulsa[[#This Row],[Parimerito]]="","",IF(Avulsa[[#This Row],[Parimerito]]=OFFSET(Avulsa[[#This Row],[Parimerito]],1,0),VLOOKUP(Avulsa[[#This Row],[Squadre]],$BI$9:$CC$28,MATCH(OFFSET(Avulsa[[#This Row],[Squadre]],1,0),$BJ$8:$CC$8,0)+1,FALSE),""))</f>
        <v/>
      </c>
      <c r="W17" s="2" t="str">
        <f ca="1">IF(Avulsa[[#This Row],[Parimerito]]="","",IF(Avulsa[[#This Row],[Parimerito]]=OFFSET(Avulsa[[#This Row],[Parimerito]],-1,0),VLOOKUP(Avulsa[[#This Row],[Squadre]],$BI$9:$CC$28,MATCH(OFFSET(Avulsa[[#This Row],[Squadre]],-1,0),$BJ$8:$CC$8,0)+1,FALSE),""))</f>
        <v/>
      </c>
      <c r="X17" s="2" t="str">
        <f ca="1">IF(Avulsa[[#This Row],[Parimerito]]="","",IF(Avulsa[[#This Row],[Parimerito]]=OFFSET(Avulsa[[#This Row],[Parimerito]],2,0),VLOOKUP(Avulsa[[#This Row],[Squadre]],$BI$9:$CC$28,MATCH(OFFSET(Avulsa[[#This Row],[Squadre]],2,0),$BJ$8:$CC$8,0)+1,FALSE),""))</f>
        <v/>
      </c>
      <c r="Y17" s="2" t="str">
        <f ca="1">IF(Avulsa[[#This Row],[Parimerito]]="","",IF(Avulsa[[#This Row],[Parimerito]]=OFFSET(Avulsa[[#This Row],[Parimerito]],-2,0),VLOOKUP(Avulsa[[#This Row],[Squadre]],$BI$9:$CC$28,MATCH(OFFSET(Avulsa[[#This Row],[Squadre]],-2,0),$BJ$8:$CC$8,0)+1,FALSE),""))</f>
        <v/>
      </c>
      <c r="Z17" s="2" t="str">
        <f ca="1">IF(Avulsa[[#This Row],[Parimerito]]="","",IF(Avulsa[[#This Row],[Parimerito]]=OFFSET(Avulsa[[#This Row],[Parimerito]],3,0),VLOOKUP(Avulsa[[#This Row],[Squadre]],$BI$9:$CC$28,MATCH(OFFSET(Avulsa[[#This Row],[Squadre]],3,0),$BJ$8:$CC$8,0)+1,FALSE),""))</f>
        <v/>
      </c>
      <c r="AA17" s="2" t="str">
        <f ca="1">IF(Avulsa[[#This Row],[Parimerito]]="","",IF(Avulsa[[#This Row],[Parimerito]]=OFFSET(Avulsa[[#This Row],[Parimerito]],-3,0),VLOOKUP(Avulsa[[#This Row],[Squadre]],$BI$9:$CC$28,MATCH(OFFSET(Avulsa[[#This Row],[Squadre]],-3,0),$BJ$8:$CC$8,0)+1,FALSE),""))</f>
        <v/>
      </c>
      <c r="AB17" s="2" t="str">
        <f ca="1">IF(Avulsa[[#This Row],[Parimerito]]="","",IF(Avulsa[[#This Row],[Parimerito]]=OFFSET(Avulsa[[#This Row],[Parimerito]],4,0),VLOOKUP(Avulsa[[#This Row],[Squadre]],$BI$9:$CC$28,MATCH(OFFSET(Avulsa[[#This Row],[Squadre]],4,0),$BJ$8:$CC$8,0)+1,FALSE),""))</f>
        <v/>
      </c>
      <c r="AC17" s="2" t="str">
        <f ca="1">IF(Avulsa[[#This Row],[Parimerito]]="","",IF(Avulsa[[#This Row],[Parimerito]]=OFFSET(Avulsa[[#This Row],[Parimerito]],-4,0),VLOOKUP(Avulsa[[#This Row],[Squadre]],$BI$9:$CC$28,MATCH(OFFSET(Avulsa[[#This Row],[Squadre]],-4,0),$BJ$8:$CC$8,0)+1,FALSE),""))</f>
        <v/>
      </c>
      <c r="AD17" s="2" t="str">
        <f ca="1">IF(Avulsa[[#This Row],[Parimerito]]="","",IF(Avulsa[[#This Row],[Parimerito]]=OFFSET(Avulsa[[#This Row],[Parimerito]],5,0),VLOOKUP(Avulsa[[#This Row],[Squadre]],$BI$9:$CC$28,MATCH(OFFSET(Avulsa[[#This Row],[Squadre]],5,0),$BJ$8:$CC$8,0)+1,FALSE),""))</f>
        <v/>
      </c>
      <c r="AE17" s="2" t="str">
        <f ca="1">IF(Avulsa[[#This Row],[Parimerito]]="","",IF(Avulsa[[#This Row],[Parimerito]]=OFFSET(Avulsa[[#This Row],[Parimerito]],-5,0),VLOOKUP(Avulsa[[#This Row],[Squadre]],$BI$9:$CC$28,MATCH(OFFSET(Avulsa[[#This Row],[Squadre]],-5,0),$BJ$8:$CC$8,0)+1,FALSE),""))</f>
        <v/>
      </c>
      <c r="AF17" s="2" t="str">
        <f ca="1">IF(Avulsa[[#This Row],[Parimerito]]="","",IF(Avulsa[[#This Row],[Parimerito]]=OFFSET(Avulsa[[#This Row],[Parimerito]],6,0),VLOOKUP(Avulsa[[#This Row],[Squadre]],$BI$9:$CC$28,MATCH(OFFSET(Avulsa[[#This Row],[Squadre]],6,0),$BJ$8:$CC$8,0)+1,FALSE),""))</f>
        <v/>
      </c>
      <c r="AG17" s="2" t="str">
        <f ca="1">IF(Avulsa[[#This Row],[Parimerito]]="","",IF(Avulsa[[#This Row],[Parimerito]]=OFFSET(Avulsa[[#This Row],[Parimerito]],-6,0),VLOOKUP(Avulsa[[#This Row],[Squadre]],$BI$9:$CC$28,MATCH(OFFSET(Avulsa[[#This Row],[Squadre]],-6,0),$BJ$8:$CC$8,0)+1,FALSE),""))</f>
        <v/>
      </c>
      <c r="AH17" s="2" t="str">
        <f ca="1">IF(Avulsa[[#This Row],[Parimerito]]="","",IF(Avulsa[[#This Row],[Parimerito]]=OFFSET(Avulsa[[#This Row],[Parimerito]],7,0),VLOOKUP(Avulsa[[#This Row],[Squadre]],$BI$9:$CC$28,MATCH(OFFSET(Avulsa[[#This Row],[Squadre]],7,0),$BJ$8:$CC$8,0)+1,FALSE),""))</f>
        <v/>
      </c>
      <c r="AI17" s="2" t="str">
        <f ca="1">IF(Avulsa[[#This Row],[Parimerito]]="","",IF(Avulsa[[#This Row],[Parimerito]]=OFFSET(Avulsa[[#This Row],[Parimerito]],-7,0),VLOOKUP(Avulsa[[#This Row],[Squadre]],$BI$9:$CC$28,MATCH(OFFSET(Avulsa[[#This Row],[Squadre]],-7,0),$BJ$8:$CC$8,0)+1,FALSE),""))</f>
        <v/>
      </c>
      <c r="AJ17" s="2" t="str">
        <f ca="1">IF(Avulsa[[#This Row],[Parimerito]]="","",IF(Avulsa[[#This Row],[Parimerito]]=OFFSET(Avulsa[[#This Row],[Parimerito]],8,0),VLOOKUP(Avulsa[[#This Row],[Squadre]],$BI$9:$CC$28,MATCH(OFFSET(Avulsa[[#This Row],[Squadre]],8,0),$BJ$8:$CC$8,0)+1,FALSE),""))</f>
        <v/>
      </c>
      <c r="AK17" s="2" t="str">
        <f ca="1">IF(Avulsa[[#This Row],[Parimerito]]="","",IF(Avulsa[[#This Row],[Parimerito]]=OFFSET(Avulsa[[#This Row],[Parimerito]],-8,0),VLOOKUP(Avulsa[[#This Row],[Squadre]],$BI$9:$CC$28,MATCH(OFFSET(Avulsa[[#This Row],[Squadre]],-8,0),$BJ$8:$CC$8,0)+1,FALSE),""))</f>
        <v/>
      </c>
      <c r="AL17" s="2">
        <f ca="1">IF(Avulsa[[#This Row],[Parimerito]]="","",SUM(Avulsa[[#This Row],[1a]:[8b]]))</f>
        <v>0</v>
      </c>
      <c r="AM17" s="2" t="e" cm="1">
        <f t="array" aca="1" ref="AM17" ca="1">IF(Avulsa[[#This Row],[Parimerito]]="","",SUMPRODUCT(--(Avulsa[[#This Row],[Parimerito]]=Avulsa[Parimerito]),--(Avulsa[[#This Row],[Punti]]&lt;Avulsa[Punti]))+1)</f>
        <v>#N/A</v>
      </c>
      <c r="AN17" s="2" t="str">
        <f ca="1">IF(Avulsa[[#This Row],[Parimerito]]="","",IF(Avulsa[[#This Row],[Parimerito]]=OFFSET(Avulsa[[#This Row],[Parimerito]],1,0),VLOOKUP(Avulsa[[#This Row],[Squadre]],$CE$9:$CY$28,MATCH(OFFSET(Avulsa[[#This Row],[Squadre]],1,0),$CF$8:$CY$8,0)+1,FALSE),""))</f>
        <v/>
      </c>
      <c r="AO17" s="2" t="str">
        <f ca="1">IF(Avulsa[[#This Row],[Parimerito]]="","",IF(Avulsa[[#This Row],[Parimerito]]=OFFSET(Avulsa[[#This Row],[Parimerito]],-1,0),VLOOKUP(Avulsa[[#This Row],[Squadre]],$CE$9:$CY$28,MATCH(OFFSET(Avulsa[[#This Row],[Squadre]],-1,0),$CF$8:$CY$8,0)+1,FALSE),""))</f>
        <v/>
      </c>
      <c r="AP17" s="2" t="str">
        <f ca="1">IF(Avulsa[[#This Row],[Parimerito]]="","",IF(Avulsa[[#This Row],[Parimerito]]=OFFSET(Avulsa[[#This Row],[Parimerito]],2,0),VLOOKUP(Avulsa[[#This Row],[Squadre]],$CE$9:$CY$28,MATCH(OFFSET(Avulsa[[#This Row],[Squadre]],2,0),$CF$8:$CY$8,0)+1,FALSE),""))</f>
        <v/>
      </c>
      <c r="AQ17" s="2" t="str">
        <f ca="1">IF(Avulsa[[#This Row],[Parimerito]]="","",IF(Avulsa[[#This Row],[Parimerito]]=OFFSET(Avulsa[[#This Row],[Parimerito]],-2,0),VLOOKUP(Avulsa[[#This Row],[Squadre]],$CE$9:$CY$28,MATCH(OFFSET(Avulsa[[#This Row],[Squadre]],-2,0),$CF$8:$CY$8,0)+1,FALSE),""))</f>
        <v/>
      </c>
      <c r="AR17" s="2" t="str">
        <f ca="1">IF(Avulsa[[#This Row],[Parimerito]]="","",IF(Avulsa[[#This Row],[Parimerito]]=OFFSET(Avulsa[[#This Row],[Parimerito]],3,0),VLOOKUP(Avulsa[[#This Row],[Squadre]],$CE$9:$CY$28,MATCH(OFFSET(Avulsa[[#This Row],[Squadre]],3,0),$CF$8:$CY$8,0)+1,FALSE),""))</f>
        <v/>
      </c>
      <c r="AS17" s="2" t="str">
        <f ca="1">IF(Avulsa[[#This Row],[Parimerito]]="","",IF(Avulsa[[#This Row],[Parimerito]]=OFFSET(Avulsa[[#This Row],[Parimerito]],-3,0),VLOOKUP(Avulsa[[#This Row],[Squadre]],$CE$9:$CY$28,MATCH(OFFSET(Avulsa[[#This Row],[Squadre]],-3,0),$CF$8:$CY$8,0)+1,FALSE),""))</f>
        <v/>
      </c>
      <c r="AT17" s="2" t="str">
        <f ca="1">IF(Avulsa[[#This Row],[Parimerito]]="","",IF(Avulsa[[#This Row],[Parimerito]]=OFFSET(Avulsa[[#This Row],[Parimerito]],4,0),VLOOKUP(Avulsa[[#This Row],[Squadre]],$CE$9:$CY$28,MATCH(OFFSET(Avulsa[[#This Row],[Squadre]],4,0),$CF$8:$CY$8,0)+1,FALSE),""))</f>
        <v/>
      </c>
      <c r="AU17" s="2" t="str">
        <f ca="1">IF(Avulsa[[#This Row],[Parimerito]]="","",IF(Avulsa[[#This Row],[Parimerito]]=OFFSET(Avulsa[[#This Row],[Parimerito]],-4,0),VLOOKUP(Avulsa[[#This Row],[Squadre]],$CE$9:$CY$28,MATCH(OFFSET(Avulsa[[#This Row],[Squadre]],-4,0),$CF$8:$CY$8,0)+1,FALSE),""))</f>
        <v/>
      </c>
      <c r="AV17" s="2" t="str">
        <f ca="1">IF(Avulsa[[#This Row],[Parimerito]]="","",IF(Avulsa[[#This Row],[Parimerito]]=OFFSET(Avulsa[[#This Row],[Parimerito]],5,0),VLOOKUP(Avulsa[[#This Row],[Squadre]],$CE$9:$CY$28,MATCH(OFFSET(Avulsa[[#This Row],[Squadre]],5,0),$CF$8:$CY$8,0)+1,FALSE),""))</f>
        <v/>
      </c>
      <c r="AW17" s="2" t="str">
        <f ca="1">IF(Avulsa[[#This Row],[Parimerito]]="","",IF(Avulsa[[#This Row],[Parimerito]]=OFFSET(Avulsa[[#This Row],[Parimerito]],-5,0),VLOOKUP(Avulsa[[#This Row],[Squadre]],$CE$9:$CY$28,MATCH(OFFSET(Avulsa[[#This Row],[Squadre]],-5,0),$CF$8:$CY$8,0)+1,FALSE),""))</f>
        <v/>
      </c>
      <c r="AX17" s="2" t="str">
        <f ca="1">IF(Avulsa[[#This Row],[Parimerito]]="","",IF(Avulsa[[#This Row],[Parimerito]]=OFFSET(Avulsa[[#This Row],[Parimerito]],6,0),VLOOKUP(Avulsa[[#This Row],[Squadre]],$CE$9:$CY$28,MATCH(OFFSET(Avulsa[[#This Row],[Squadre]],6,0),$CF$8:$CY$8,0)+1,FALSE),""))</f>
        <v/>
      </c>
      <c r="AY17" s="2" t="str">
        <f ca="1">IF(Avulsa[[#This Row],[Parimerito]]="","",IF(Avulsa[[#This Row],[Parimerito]]=OFFSET(Avulsa[[#This Row],[Parimerito]],-6,0),VLOOKUP(Avulsa[[#This Row],[Squadre]],$CE$9:$CY$28,MATCH(OFFSET(Avulsa[[#This Row],[Squadre]],-6,0),$CF$8:$CY$8,0)+1,FALSE),""))</f>
        <v/>
      </c>
      <c r="AZ17" s="2" t="str">
        <f ca="1">IF(Avulsa[[#This Row],[Parimerito]]="","",IF(Avulsa[[#This Row],[Parimerito]]=OFFSET(Avulsa[[#This Row],[Parimerito]],7,0),VLOOKUP(Avulsa[[#This Row],[Squadre]],$CE$9:$CY$28,MATCH(OFFSET(Avulsa[[#This Row],[Squadre]],7,0),$CF$8:$CY$8,0)+1,FALSE),""))</f>
        <v/>
      </c>
      <c r="BA17" s="2" t="str">
        <f ca="1">IF(Avulsa[[#This Row],[Parimerito]]="","",IF(Avulsa[[#This Row],[Parimerito]]=OFFSET(Avulsa[[#This Row],[Parimerito]],-7,0),VLOOKUP(Avulsa[[#This Row],[Squadre]],$CE$9:$CY$28,MATCH(OFFSET(Avulsa[[#This Row],[Squadre]],-7,0),$CF$8:$CY$8,0)+1,FALSE),""))</f>
        <v/>
      </c>
      <c r="BB17" s="2" t="str">
        <f ca="1">IF(Avulsa[[#This Row],[Parimerito]]="","",IF(Avulsa[[#This Row],[Parimerito]]=OFFSET(Avulsa[[#This Row],[Parimerito]],8,0),VLOOKUP(Avulsa[[#This Row],[Squadre]],$CE$9:$CY$28,MATCH(OFFSET(Avulsa[[#This Row],[Squadre]],8,0),$CF$8:$CY$8,0)+1,FALSE),""))</f>
        <v/>
      </c>
      <c r="BC17" s="2" t="str">
        <f ca="1">IF(Avulsa[[#This Row],[Parimerito]]="","",IF(Avulsa[[#This Row],[Parimerito]]=OFFSET(Avulsa[[#This Row],[Parimerito]],-8,0),VLOOKUP(Avulsa[[#This Row],[Squadre]],$CE$9:$CY$28,MATCH(OFFSET(Avulsa[[#This Row],[Squadre]],-8,0),$CF$8:$CY$8,0)+1,FALSE),""))</f>
        <v/>
      </c>
      <c r="BD17" s="2">
        <f ca="1">IF(Avulsa[[#This Row],[Parimerito]]="","",SUM(Avulsa[[#This Row],[a1]:[h2]]))</f>
        <v>0</v>
      </c>
      <c r="BE17" s="2" t="e" cm="1">
        <f t="array" aca="1" ref="BE17" ca="1">IF(Avulsa[[#This Row],[Parimerito]]="","",SUMPRODUCT(--(Avulsa[[#This Row],[Parimerito]]=Avulsa[Parimerito]),--(Avulsa[[#This Row],[Gol]]&lt;Avulsa[Gol]))+1)</f>
        <v>#N/A</v>
      </c>
      <c r="BF17" s="2" t="str">
        <f ca="1">IFERROR(Avulsa[[#This Row],[ClassificaPuntiScontriDiretti]]+Avulsa[[#This Row],[ClassificaGolScontriDiretti]]/100,"")</f>
        <v/>
      </c>
      <c r="BG17" s="2" t="str">
        <f ca="1">IFERROR(_xlfn.RANK.EQ(Avulsa[[#This Row],[calc]],Avulsa[calc],1),"")</f>
        <v/>
      </c>
      <c r="BI17" s="16" t="str" cm="1">
        <f t="array" ref="BI17">IF(INDEX(ListaSquadre[],ROW()-1-ROW(PuntiSD[#Headers]))="","",INDEX(ListaSquadre[],ROW()-1-ROW(PuntiSD[#Headers])))</f>
        <v/>
      </c>
      <c r="BJ17" s="18" t="str">
        <f>IF(PuntiSD[[#This Row],[Squadra]]="","",IF(BJ$8="","",IF(PuntiSD[[#This Row],[Squadra]]=BJ$8,"",IF(ISERROR(VLOOKUP(PuntiSD[[#This Row],[Squadra]]&amp;BJ$8,Risultati[SqrCoppie],1,FALSE)),"-",IF(AND(INDEX(Risultati[Punti_SqrA],MATCH(PuntiSD[[#This Row],[Squadra]]&amp;BJ$8,Risultati[SqrCoppie],0))="",INDEX(Risultati[Punti_SqrA],MATCH(BJ$8&amp;PuntiSD[[#This Row],[Squadra]],Risultati[SqrCoppie],0))=""),"-",SUMIFS(Risultati[Punti_SqrA],Risultati[SqrA],PuntiSD[[#This Row],[Squadra]],Risultati[SqrB],BJ$8)+SUMIFS(Risultati[Punti_SqrB],Risultati[SqrB],PuntiSD[[#This Row],[Squadra]],Risultati[SqrA],BJ$8))))))</f>
        <v/>
      </c>
      <c r="BK17" s="18" t="str">
        <f>IF(PuntiSD[[#This Row],[Squadra]]="","",IF(BK$8="","",IF(PuntiSD[[#This Row],[Squadra]]=BK$8,"",IF(ISERROR(VLOOKUP(PuntiSD[[#This Row],[Squadra]]&amp;BK$8,Risultati[SqrCoppie],1,FALSE)),"-",IF(AND(INDEX(Risultati[Punti_SqrA],MATCH(PuntiSD[[#This Row],[Squadra]]&amp;BK$8,Risultati[SqrCoppie],0))="",INDEX(Risultati[Punti_SqrA],MATCH(BK$8&amp;PuntiSD[[#This Row],[Squadra]],Risultati[SqrCoppie],0))=""),"-",SUMIFS(Risultati[Punti_SqrA],Risultati[SqrA],PuntiSD[[#This Row],[Squadra]],Risultati[SqrB],BK$8)+SUMIFS(Risultati[Punti_SqrB],Risultati[SqrB],PuntiSD[[#This Row],[Squadra]],Risultati[SqrA],BK$8))))))</f>
        <v/>
      </c>
      <c r="BL17" s="2" t="str">
        <f>IF(PuntiSD[[#This Row],[Squadra]]="","",IF(BL$8="","",IF(PuntiSD[[#This Row],[Squadra]]=BL$8,"",IF(ISERROR(VLOOKUP(PuntiSD[[#This Row],[Squadra]]&amp;BL$8,Risultati[SqrCoppie],1,FALSE)),"-",IF(AND(INDEX(Risultati[Punti_SqrA],MATCH(PuntiSD[[#This Row],[Squadra]]&amp;BL$8,Risultati[SqrCoppie],0))="",INDEX(Risultati[Punti_SqrA],MATCH(BL$8&amp;PuntiSD[[#This Row],[Squadra]],Risultati[SqrCoppie],0))=""),"-",SUMIFS(Risultati[Punti_SqrA],Risultati[SqrA],PuntiSD[[#This Row],[Squadra]],Risultati[SqrB],BL$8)+SUMIFS(Risultati[Punti_SqrB],Risultati[SqrB],PuntiSD[[#This Row],[Squadra]],Risultati[SqrA],BL$8))))))</f>
        <v/>
      </c>
      <c r="BM17" s="2" t="str">
        <f>IF(PuntiSD[[#This Row],[Squadra]]="","",IF(BM$8="","",IF(PuntiSD[[#This Row],[Squadra]]=BM$8,"",IF(ISERROR(VLOOKUP(PuntiSD[[#This Row],[Squadra]]&amp;BM$8,Risultati[SqrCoppie],1,FALSE)),"-",IF(AND(INDEX(Risultati[Punti_SqrA],MATCH(PuntiSD[[#This Row],[Squadra]]&amp;BM$8,Risultati[SqrCoppie],0))="",INDEX(Risultati[Punti_SqrA],MATCH(BM$8&amp;PuntiSD[[#This Row],[Squadra]],Risultati[SqrCoppie],0))=""),"-",SUMIFS(Risultati[Punti_SqrA],Risultati[SqrA],PuntiSD[[#This Row],[Squadra]],Risultati[SqrB],BM$8)+SUMIFS(Risultati[Punti_SqrB],Risultati[SqrB],PuntiSD[[#This Row],[Squadra]],Risultati[SqrA],BM$8))))))</f>
        <v/>
      </c>
      <c r="BN17" s="2" t="str">
        <f>IF(PuntiSD[[#This Row],[Squadra]]="","",IF(BN$8="","",IF(PuntiSD[[#This Row],[Squadra]]=BN$8,"",IF(ISERROR(VLOOKUP(PuntiSD[[#This Row],[Squadra]]&amp;BN$8,Risultati[SqrCoppie],1,FALSE)),"-",IF(AND(INDEX(Risultati[Punti_SqrA],MATCH(PuntiSD[[#This Row],[Squadra]]&amp;BN$8,Risultati[SqrCoppie],0))="",INDEX(Risultati[Punti_SqrA],MATCH(BN$8&amp;PuntiSD[[#This Row],[Squadra]],Risultati[SqrCoppie],0))=""),"-",SUMIFS(Risultati[Punti_SqrA],Risultati[SqrA],PuntiSD[[#This Row],[Squadra]],Risultati[SqrB],BN$8)+SUMIFS(Risultati[Punti_SqrB],Risultati[SqrB],PuntiSD[[#This Row],[Squadra]],Risultati[SqrA],BN$8))))))</f>
        <v/>
      </c>
      <c r="BO17" s="2" t="str">
        <f>IF(PuntiSD[[#This Row],[Squadra]]="","",IF(BO$8="","",IF(PuntiSD[[#This Row],[Squadra]]=BO$8,"",IF(ISERROR(VLOOKUP(PuntiSD[[#This Row],[Squadra]]&amp;BO$8,Risultati[SqrCoppie],1,FALSE)),"-",IF(AND(INDEX(Risultati[Punti_SqrA],MATCH(PuntiSD[[#This Row],[Squadra]]&amp;BO$8,Risultati[SqrCoppie],0))="",INDEX(Risultati[Punti_SqrA],MATCH(BO$8&amp;PuntiSD[[#This Row],[Squadra]],Risultati[SqrCoppie],0))=""),"-",SUMIFS(Risultati[Punti_SqrA],Risultati[SqrA],PuntiSD[[#This Row],[Squadra]],Risultati[SqrB],BO$8)+SUMIFS(Risultati[Punti_SqrB],Risultati[SqrB],PuntiSD[[#This Row],[Squadra]],Risultati[SqrA],BO$8))))))</f>
        <v/>
      </c>
      <c r="BP17" s="2" t="str">
        <f>IF(PuntiSD[[#This Row],[Squadra]]="","",IF(BP$8="","",IF(PuntiSD[[#This Row],[Squadra]]=BP$8,"",IF(ISERROR(VLOOKUP(PuntiSD[[#This Row],[Squadra]]&amp;BP$8,Risultati[SqrCoppie],1,FALSE)),"-",IF(AND(INDEX(Risultati[Punti_SqrA],MATCH(PuntiSD[[#This Row],[Squadra]]&amp;BP$8,Risultati[SqrCoppie],0))="",INDEX(Risultati[Punti_SqrA],MATCH(BP$8&amp;PuntiSD[[#This Row],[Squadra]],Risultati[SqrCoppie],0))=""),"-",SUMIFS(Risultati[Punti_SqrA],Risultati[SqrA],PuntiSD[[#This Row],[Squadra]],Risultati[SqrB],BP$8)+SUMIFS(Risultati[Punti_SqrB],Risultati[SqrB],PuntiSD[[#This Row],[Squadra]],Risultati[SqrA],BP$8))))))</f>
        <v/>
      </c>
      <c r="BQ17" s="2" t="str">
        <f>IF(PuntiSD[[#This Row],[Squadra]]="","",IF(BQ$8="","",IF(PuntiSD[[#This Row],[Squadra]]=BQ$8,"",IF(ISERROR(VLOOKUP(PuntiSD[[#This Row],[Squadra]]&amp;BQ$8,Risultati[SqrCoppie],1,FALSE)),"-",IF(AND(INDEX(Risultati[Punti_SqrA],MATCH(PuntiSD[[#This Row],[Squadra]]&amp;BQ$8,Risultati[SqrCoppie],0))="",INDEX(Risultati[Punti_SqrA],MATCH(BQ$8&amp;PuntiSD[[#This Row],[Squadra]],Risultati[SqrCoppie],0))="",),"-",SUMIFS(Risultati[Punti_SqrA],Risultati[SqrA],PuntiSD[[#This Row],[Squadra]],Risultati[SqrB],BQ$8)+SUMIFS(Risultati[Punti_SqrB],Risultati[SqrB],PuntiSD[[#This Row],[Squadra]],Risultati[SqrA],BQ$8))))))</f>
        <v/>
      </c>
      <c r="BR17" s="2" t="str">
        <f>IF(PuntiSD[[#This Row],[Squadra]]="","",IF(BR$8="","",IF(PuntiSD[[#This Row],[Squadra]]=BR$8,"",IF(ISERROR(VLOOKUP(PuntiSD[[#This Row],[Squadra]]&amp;BR$8,Risultati[SqrCoppie],1,FALSE)),"-",IF(AND(INDEX(Risultati[Punti_SqrA],MATCH(PuntiSD[[#This Row],[Squadra]]&amp;BR$8,Risultati[SqrCoppie],0))="",INDEX(Risultati[Punti_SqrA],MATCH(BR$8&amp;PuntiSD[[#This Row],[Squadra]],Risultati[SqrCoppie],0))=""),"-",SUMIFS(Risultati[Punti_SqrA],Risultati[SqrA],PuntiSD[[#This Row],[Squadra]],Risultati[SqrB],BR$8)+SUMIFS(Risultati[Punti_SqrB],Risultati[SqrB],PuntiSD[[#This Row],[Squadra]],Risultati[SqrA],BR$8))))))</f>
        <v/>
      </c>
      <c r="BS17" s="2" t="str">
        <f>IF(PuntiSD[[#This Row],[Squadra]]="","",IF(BS$8="","",IF(PuntiSD[[#This Row],[Squadra]]=BS$8,"",IF(ISERROR(VLOOKUP(PuntiSD[[#This Row],[Squadra]]&amp;BS$8,Risultati[SqrCoppie],1,FALSE)),"-",IF(AND(INDEX(Risultati[Punti_SqrA],MATCH(PuntiSD[[#This Row],[Squadra]]&amp;BS$8,Risultati[SqrCoppie],0))="",INDEX(Risultati[Punti_SqrA],MATCH(BS$8&amp;PuntiSD[[#This Row],[Squadra]],Risultati[SqrCoppie],0))=""),"-",SUMIFS(Risultati[Punti_SqrA],Risultati[SqrA],PuntiSD[[#This Row],[Squadra]],Risultati[SqrB],BS$8)+SUMIFS(Risultati[Punti_SqrB],Risultati[SqrB],PuntiSD[[#This Row],[Squadra]],Risultati[SqrA],BS$8))))))</f>
        <v/>
      </c>
      <c r="BT17" s="2" t="str">
        <f>IF(PuntiSD[[#This Row],[Squadra]]="","",IF(BT$8="","",IF(PuntiSD[[#This Row],[Squadra]]=BT$8,"",IF(ISERROR(VLOOKUP(PuntiSD[[#This Row],[Squadra]]&amp;BT$8,Risultati[SqrCoppie],1,FALSE)),"-",IF(AND(INDEX(Risultati[Punti_SqrA],MATCH(PuntiSD[[#This Row],[Squadra]]&amp;BT$8,Risultati[SqrCoppie],0))="",INDEX(Risultati[Punti_SqrA],MATCH(BT$8&amp;PuntiSD[[#This Row],[Squadra]],Risultati[SqrCoppie],0))=""),"-",SUMIFS(Risultati[Punti_SqrA],Risultati[SqrA],PuntiSD[[#This Row],[Squadra]],Risultati[SqrB],BT$8)+SUMIFS(Risultati[Punti_SqrB],Risultati[SqrB],PuntiSD[[#This Row],[Squadra]],Risultati[SqrA],BT$8))))))</f>
        <v/>
      </c>
      <c r="BU17" s="2" t="str">
        <f>IF(PuntiSD[[#This Row],[Squadra]]="","",IF(BU$8="","",IF(PuntiSD[[#This Row],[Squadra]]=BU$8,"",IF(ISERROR(VLOOKUP(PuntiSD[[#This Row],[Squadra]]&amp;BU$8,Risultati[SqrCoppie],1,FALSE)),"-",IF(AND(INDEX(Risultati[Punti_SqrA],MATCH(PuntiSD[[#This Row],[Squadra]]&amp;BU$8,Risultati[SqrCoppie],0))="",INDEX(Risultati[Punti_SqrA],MATCH(BU$8&amp;PuntiSD[[#This Row],[Squadra]],Risultati[SqrCoppie],0))=""),"-",SUMIFS(Risultati[Punti_SqrA],Risultati[SqrA],PuntiSD[[#This Row],[Squadra]],Risultati[SqrB],BU$8)+SUMIFS(Risultati[Punti_SqrB],Risultati[SqrB],PuntiSD[[#This Row],[Squadra]],Risultati[SqrA],BU$8))))))</f>
        <v/>
      </c>
      <c r="BV17" s="2" t="str">
        <f>IF(PuntiSD[[#This Row],[Squadra]]="","",IF(BV$8="","",IF(PuntiSD[[#This Row],[Squadra]]=BV$8,"",IF(ISERROR(VLOOKUP(PuntiSD[[#This Row],[Squadra]]&amp;BV$8,Risultati[SqrCoppie],1,FALSE)),"-",IF(AND(INDEX(Risultati[Punti_SqrA],MATCH(PuntiSD[[#This Row],[Squadra]]&amp;BV$8,Risultati[SqrCoppie],0))="",INDEX(Risultati[Punti_SqrA],MATCH(BV$8&amp;PuntiSD[[#This Row],[Squadra]],Risultati[SqrCoppie],0))=""),"-",SUMIFS(Risultati[Punti_SqrA],Risultati[SqrA],PuntiSD[[#This Row],[Squadra]],Risultati[SqrB],BV$8)+SUMIFS(Risultati[Punti_SqrB],Risultati[SqrB],PuntiSD[[#This Row],[Squadra]],Risultati[SqrA],BV$8))))))</f>
        <v/>
      </c>
      <c r="BW17" s="2" t="str">
        <f>IF(PuntiSD[[#This Row],[Squadra]]="","",IF(BW$8="","",IF(PuntiSD[[#This Row],[Squadra]]=BW$8,"",IF(ISERROR(VLOOKUP(PuntiSD[[#This Row],[Squadra]]&amp;BW$8,Risultati[SqrCoppie],1,FALSE)),"-",IF(AND(INDEX(Risultati[Punti_SqrA],MATCH(PuntiSD[[#This Row],[Squadra]]&amp;BW$8,Risultati[SqrCoppie],0))="",INDEX(Risultati[Punti_SqrA],MATCH(BW$8&amp;PuntiSD[[#This Row],[Squadra]],Risultati[SqrCoppie],0))=""),"-",SUMIFS(Risultati[Punti_SqrA],Risultati[SqrA],PuntiSD[[#This Row],[Squadra]],Risultati[SqrB],BW$8)+SUMIFS(Risultati[Punti_SqrB],Risultati[SqrB],PuntiSD[[#This Row],[Squadra]],Risultati[SqrA],BW$8))))))</f>
        <v/>
      </c>
      <c r="BX17" s="2" t="str">
        <f>IF(PuntiSD[[#This Row],[Squadra]]="","",IF(BX$8="","",IF(PuntiSD[[#This Row],[Squadra]]=BX$8,"",IF(ISERROR(VLOOKUP(PuntiSD[[#This Row],[Squadra]]&amp;BX$8,Risultati[SqrCoppie],1,FALSE)),"-",IF(AND(INDEX(Risultati[Punti_SqrA],MATCH(PuntiSD[[#This Row],[Squadra]]&amp;BX$8,Risultati[SqrCoppie],0))="",INDEX(Risultati[Punti_SqrA],MATCH(BX$8&amp;PuntiSD[[#This Row],[Squadra]],Risultati[SqrCoppie],0))=""),"-",SUMIFS(Risultati[Punti_SqrA],Risultati[SqrA],PuntiSD[[#This Row],[Squadra]],Risultati[SqrB],BX$8)+SUMIFS(Risultati[Punti_SqrB],Risultati[SqrB],PuntiSD[[#This Row],[Squadra]],Risultati[SqrA],BX$8))))))</f>
        <v/>
      </c>
      <c r="BY17" s="2" t="str">
        <f>IF(PuntiSD[[#This Row],[Squadra]]="","",IF(BY$8="","",IF(PuntiSD[[#This Row],[Squadra]]=BY$8,"",IF(ISERROR(VLOOKUP(PuntiSD[[#This Row],[Squadra]]&amp;BY$8,Risultati[SqrCoppie],1,FALSE)),"-",IF(AND(INDEX(Risultati[Punti_SqrA],MATCH(PuntiSD[[#This Row],[Squadra]]&amp;BY$8,Risultati[SqrCoppie],0))="",INDEX(Risultati[Punti_SqrA],MATCH(BY$8&amp;PuntiSD[[#This Row],[Squadra]],Risultati[SqrCoppie],0))=""),"-",SUMIFS(Risultati[Punti_SqrA],Risultati[SqrA],PuntiSD[[#This Row],[Squadra]],Risultati[SqrB],BY$8)+SUMIFS(Risultati[Punti_SqrB],Risultati[SqrB],PuntiSD[[#This Row],[Squadra]],Risultati[SqrA],BY$8))))))</f>
        <v/>
      </c>
      <c r="BZ17" s="2" t="str">
        <f>IF(PuntiSD[[#This Row],[Squadra]]="","",IF(BZ$8="","",IF(PuntiSD[[#This Row],[Squadra]]=BZ$8,"",IF(ISERROR(VLOOKUP(PuntiSD[[#This Row],[Squadra]]&amp;BZ$8,Risultati[SqrCoppie],1,FALSE)),"-",IF(AND(INDEX(Risultati[Punti_SqrA],MATCH(PuntiSD[[#This Row],[Squadra]]&amp;BZ$8,Risultati[SqrCoppie],0))="",INDEX(Risultati[Punti_SqrA],MATCH(BZ$8&amp;PuntiSD[[#This Row],[Squadra]],Risultati[SqrCoppie],0))=""),"-",SUMIFS(Risultati[Punti_SqrA],Risultati[SqrA],PuntiSD[[#This Row],[Squadra]],Risultati[SqrB],BZ$8)+SUMIFS(Risultati[Punti_SqrB],Risultati[SqrB],PuntiSD[[#This Row],[Squadra]],Risultati[SqrA],BZ$8))))))</f>
        <v/>
      </c>
      <c r="CA17" s="2" t="str">
        <f>IF(PuntiSD[[#This Row],[Squadra]]="","",IF(CA$8="","",IF(PuntiSD[[#This Row],[Squadra]]=CA$8,"",IF(ISERROR(VLOOKUP(PuntiSD[[#This Row],[Squadra]]&amp;CA$8,Risultati[SqrCoppie],1,FALSE)),"-",IF(AND(INDEX(Risultati[Punti_SqrA],MATCH(PuntiSD[[#This Row],[Squadra]]&amp;CA$8,Risultati[SqrCoppie],0))="",INDEX(Risultati[Punti_SqrA],MATCH(CA$8&amp;PuntiSD[[#This Row],[Squadra]],Risultati[SqrCoppie],0))=""),"-",SUMIFS(Risultati[Punti_SqrA],Risultati[SqrA],PuntiSD[[#This Row],[Squadra]],Risultati[SqrB],CA$8)+SUMIFS(Risultati[Punti_SqrB],Risultati[SqrB],PuntiSD[[#This Row],[Squadra]],Risultati[SqrA],CA$8))))))</f>
        <v/>
      </c>
      <c r="CB17" s="2" t="str">
        <f>IF(PuntiSD[[#This Row],[Squadra]]="","",IF(CB$8="","",IF(PuntiSD[[#This Row],[Squadra]]=CB$8,"",IF(ISERROR(VLOOKUP(PuntiSD[[#This Row],[Squadra]]&amp;CB$8,Risultati[SqrCoppie],1,FALSE)),"-",IF(AND(INDEX(Risultati[Punti_SqrA],MATCH(PuntiSD[[#This Row],[Squadra]]&amp;CB$8,Risultati[SqrCoppie],0))="",INDEX(Risultati[Punti_SqrA],MATCH(CB$8&amp;PuntiSD[[#This Row],[Squadra]],Risultati[SqrCoppie],0))=""),"-",SUMIFS(Risultati[Punti_SqrA],Risultati[SqrA],PuntiSD[[#This Row],[Squadra]],Risultati[SqrB],CB$8)+SUMIFS(Risultati[Punti_SqrB],Risultati[SqrB],PuntiSD[[#This Row],[Squadra]],Risultati[SqrA],CB$8))))))</f>
        <v/>
      </c>
      <c r="CC17" s="2" t="str">
        <f>IF(PuntiSD[[#This Row],[Squadra]]="","",IF(CC$8="","",IF(PuntiSD[[#This Row],[Squadra]]=CC$8,"",IF(ISERROR(VLOOKUP(PuntiSD[[#This Row],[Squadra]]&amp;CC$8,Risultati[SqrCoppie],1,FALSE)),"-",IF(AND(INDEX(Risultati[Punti_SqrA],MATCH(PuntiSD[[#This Row],[Squadra]]&amp;CC$8,Risultati[SqrCoppie],0))="",INDEX(Risultati[Punti_SqrA],MATCH(CC$8&amp;PuntiSD[[#This Row],[Squadra]],Risultati[SqrCoppie],0))=""),"-",SUMIFS(Risultati[Punti_SqrA],Risultati[SqrA],PuntiSD[[#This Row],[Squadra]],Risultati[SqrB],CC$8)+SUMIFS(Risultati[Punti_SqrB],Risultati[SqrB],PuntiSD[[#This Row],[Squadra]],Risultati[SqrA],CC$8))))))</f>
        <v/>
      </c>
      <c r="CE17" s="16" t="str" cm="1">
        <f t="array" ref="CE17">IF(INDEX(ListaSquadre[],ROW()-1-ROW(RetiSD[#Headers]))="","",INDEX(ListaSquadre[],ROW()-1-ROW(RetiSD[#Headers])))</f>
        <v/>
      </c>
      <c r="CF17" s="18" t="str">
        <f>IF(RetiSD[[#This Row],[Squadra]]="","",IF(CF$8="","",IF(RetiSD[[#This Row],[Squadra]]=CF$8,"",IF(ISERROR(VLOOKUP(RetiSD[[#This Row],[Squadra]]&amp;CF$8,Risultati[SqrCoppie],1,FALSE)),"-",IF(AND(INDEX(Risultati[Gol_SqrA],MATCH(RetiSD[[#This Row],[Squadra]]&amp;CF$8,Risultati[SqrCoppie],0))="",INDEX(Risultati[Gol_SqrA],MATCH(CF$8&amp;RetiSD[[#This Row],[Squadra]],Risultati[SqrCoppie],0))=""),"-",(SUMIFS(Risultati[Gol_SqrB],Risultati[SqrCoppie],CF$8&amp;RetiSD[[#This Row],[Squadra]])-SUMIFS(Risultati[Gol_SqrA],Risultati[SqrCoppie],CF$8&amp;RetiSD[[#This Row],[Squadra]]))+(SUMIFS(Risultati[Gol_SqrA],Risultati[SqrCoppie],RetiSD[[#This Row],[Squadra]]&amp;CF$8)-SUMIFS(Risultati[Gol_SqrB],Risultati[SqrCoppie],RetiSD[[#This Row],[Squadra]]&amp;CF$8)))))))</f>
        <v/>
      </c>
      <c r="CG17" s="2" t="str">
        <f>IF(RetiSD[[#This Row],[Squadra]]="","",IF(CG$8="","",IF(RetiSD[[#This Row],[Squadra]]=CG$8,"",IF(ISERROR(VLOOKUP(RetiSD[[#This Row],[Squadra]]&amp;CG$8,Risultati[SqrCoppie],1,FALSE)),"-",IF(AND(INDEX(Risultati[Gol_SqrA],MATCH(RetiSD[[#This Row],[Squadra]]&amp;CG$8,Risultati[SqrCoppie],0))="",INDEX(Risultati[Gol_SqrA],MATCH(CG$8&amp;RetiSD[[#This Row],[Squadra]],Risultati[SqrCoppie],0))=""),"-",(SUMIFS(Risultati[Gol_SqrB],Risultati[SqrCoppie],CG$8&amp;RetiSD[[#This Row],[Squadra]])-SUMIFS(Risultati[Gol_SqrA],Risultati[SqrCoppie],CG$8&amp;RetiSD[[#This Row],[Squadra]]))+(SUMIFS(Risultati[Gol_SqrA],Risultati[SqrCoppie],RetiSD[[#This Row],[Squadra]]&amp;CG$8)-SUMIFS(Risultati[Gol_SqrB],Risultati[SqrCoppie],RetiSD[[#This Row],[Squadra]]&amp;CG$8)))))))</f>
        <v/>
      </c>
      <c r="CH17" s="2" t="str">
        <f>IF(RetiSD[[#This Row],[Squadra]]="","",IF(CH$8="","",IF(RetiSD[[#This Row],[Squadra]]=CH$8,"",IF(ISERROR(VLOOKUP(RetiSD[[#This Row],[Squadra]]&amp;CH$8,Risultati[SqrCoppie],1,FALSE)),"-",IF(AND(INDEX(Risultati[Gol_SqrA],MATCH(RetiSD[[#This Row],[Squadra]]&amp;CH$8,Risultati[SqrCoppie],0))="",INDEX(Risultati[Gol_SqrA],MATCH(CH$8&amp;RetiSD[[#This Row],[Squadra]],Risultati[SqrCoppie],0))=""),"-",(SUMIFS(Risultati[Gol_SqrB],Risultati[SqrCoppie],CH$8&amp;RetiSD[[#This Row],[Squadra]])-SUMIFS(Risultati[Gol_SqrA],Risultati[SqrCoppie],CH$8&amp;RetiSD[[#This Row],[Squadra]]))+(SUMIFS(Risultati[Gol_SqrA],Risultati[SqrCoppie],RetiSD[[#This Row],[Squadra]]&amp;CH$8)-SUMIFS(Risultati[Gol_SqrB],Risultati[SqrCoppie],RetiSD[[#This Row],[Squadra]]&amp;CH$8)))))))</f>
        <v/>
      </c>
      <c r="CI17" s="2" t="str">
        <f>IF(RetiSD[[#This Row],[Squadra]]="","",IF(CI$8="","",IF(RetiSD[[#This Row],[Squadra]]=CI$8,"",IF(ISERROR(VLOOKUP(RetiSD[[#This Row],[Squadra]]&amp;CI$8,Risultati[SqrCoppie],1,FALSE)),"-",IF(AND(INDEX(Risultati[Gol_SqrA],MATCH(RetiSD[[#This Row],[Squadra]]&amp;CI$8,Risultati[SqrCoppie],0))="",INDEX(Risultati[Gol_SqrA],MATCH(CI$8&amp;RetiSD[[#This Row],[Squadra]],Risultati[SqrCoppie],0))=""),"-",(SUMIFS(Risultati[Gol_SqrB],Risultati[SqrCoppie],CI$8&amp;RetiSD[[#This Row],[Squadra]])-SUMIFS(Risultati[Gol_SqrA],Risultati[SqrCoppie],CI$8&amp;RetiSD[[#This Row],[Squadra]]))+(SUMIFS(Risultati[Gol_SqrA],Risultati[SqrCoppie],RetiSD[[#This Row],[Squadra]]&amp;CI$8)-SUMIFS(Risultati[Gol_SqrB],Risultati[SqrCoppie],RetiSD[[#This Row],[Squadra]]&amp;CI$8)))))))</f>
        <v/>
      </c>
      <c r="CJ17" s="2" t="str">
        <f>IF(RetiSD[[#This Row],[Squadra]]="","",IF(CJ$8="","",IF(RetiSD[[#This Row],[Squadra]]=CJ$8,"",IF(ISERROR(VLOOKUP(RetiSD[[#This Row],[Squadra]]&amp;CJ$8,Risultati[SqrCoppie],1,FALSE)),"-",IF(AND(INDEX(Risultati[Gol_SqrA],MATCH(RetiSD[[#This Row],[Squadra]]&amp;CJ$8,Risultati[SqrCoppie],0))="",INDEX(Risultati[Gol_SqrA],MATCH(CJ$8&amp;RetiSD[[#This Row],[Squadra]],Risultati[SqrCoppie],0))=""),"-",(SUMIFS(Risultati[Gol_SqrB],Risultati[SqrCoppie],CJ$8&amp;RetiSD[[#This Row],[Squadra]])-SUMIFS(Risultati[Gol_SqrA],Risultati[SqrCoppie],CJ$8&amp;RetiSD[[#This Row],[Squadra]]))+(SUMIFS(Risultati[Gol_SqrA],Risultati[SqrCoppie],RetiSD[[#This Row],[Squadra]]&amp;CJ$8)-SUMIFS(Risultati[Gol_SqrB],Risultati[SqrCoppie],RetiSD[[#This Row],[Squadra]]&amp;CJ$8)))))))</f>
        <v/>
      </c>
      <c r="CK17" s="2" t="str">
        <f>IF(RetiSD[[#This Row],[Squadra]]="","",IF(CK$8="","",IF(RetiSD[[#This Row],[Squadra]]=CK$8,"",IF(ISERROR(VLOOKUP(RetiSD[[#This Row],[Squadra]]&amp;CK$8,Risultati[SqrCoppie],1,FALSE)),"-",IF(AND(INDEX(Risultati[Gol_SqrA],MATCH(RetiSD[[#This Row],[Squadra]]&amp;CK$8,Risultati[SqrCoppie],0))="",INDEX(Risultati[Gol_SqrA],MATCH(CK$8&amp;RetiSD[[#This Row],[Squadra]],Risultati[SqrCoppie],0))=""),"-",(SUMIFS(Risultati[Gol_SqrB],Risultati[SqrCoppie],CK$8&amp;RetiSD[[#This Row],[Squadra]])-SUMIFS(Risultati[Gol_SqrA],Risultati[SqrCoppie],CK$8&amp;RetiSD[[#This Row],[Squadra]]))+(SUMIFS(Risultati[Gol_SqrA],Risultati[SqrCoppie],RetiSD[[#This Row],[Squadra]]&amp;CK$8)-SUMIFS(Risultati[Gol_SqrB],Risultati[SqrCoppie],RetiSD[[#This Row],[Squadra]]&amp;CK$8)))))))</f>
        <v/>
      </c>
      <c r="CL17" s="2" t="str">
        <f>IF(RetiSD[[#This Row],[Squadra]]="","",IF(CL$8="","",IF(RetiSD[[#This Row],[Squadra]]=CL$8,"",IF(ISERROR(VLOOKUP(RetiSD[[#This Row],[Squadra]]&amp;CL$8,Risultati[SqrCoppie],1,FALSE)),"-",IF(AND(INDEX(Risultati[Gol_SqrA],MATCH(RetiSD[[#This Row],[Squadra]]&amp;CL$8,Risultati[SqrCoppie],0))="",INDEX(Risultati[Gol_SqrA],MATCH(CL$8&amp;RetiSD[[#This Row],[Squadra]],Risultati[SqrCoppie],0))=""),"-",(SUMIFS(Risultati[Gol_SqrB],Risultati[SqrCoppie],CL$8&amp;RetiSD[[#This Row],[Squadra]])-SUMIFS(Risultati[Gol_SqrA],Risultati[SqrCoppie],CL$8&amp;RetiSD[[#This Row],[Squadra]]))+(SUMIFS(Risultati[Gol_SqrA],Risultati[SqrCoppie],RetiSD[[#This Row],[Squadra]]&amp;CL$8)-SUMIFS(Risultati[Gol_SqrB],Risultati[SqrCoppie],RetiSD[[#This Row],[Squadra]]&amp;CL$8)))))))</f>
        <v/>
      </c>
      <c r="CM17" s="2" t="str">
        <f>IF(RetiSD[[#This Row],[Squadra]]="","",IF(CM$8="","",IF(RetiSD[[#This Row],[Squadra]]=CM$8,"",IF(ISERROR(VLOOKUP(RetiSD[[#This Row],[Squadra]]&amp;CM$8,Risultati[SqrCoppie],1,FALSE)),"-",IF(AND(INDEX(Risultati[Gol_SqrA],MATCH(RetiSD[[#This Row],[Squadra]]&amp;CM$8,Risultati[SqrCoppie],0))="",INDEX(Risultati[Gol_SqrA],MATCH(CM$8&amp;RetiSD[[#This Row],[Squadra]],Risultati[SqrCoppie],0))=""),"-",(SUMIFS(Risultati[Gol_SqrB],Risultati[SqrCoppie],CM$8&amp;RetiSD[[#This Row],[Squadra]])-SUMIFS(Risultati[Gol_SqrA],Risultati[SqrCoppie],CM$8&amp;RetiSD[[#This Row],[Squadra]]))+(SUMIFS(Risultati[Gol_SqrA],Risultati[SqrCoppie],RetiSD[[#This Row],[Squadra]]&amp;CM$8)-SUMIFS(Risultati[Gol_SqrB],Risultati[SqrCoppie],RetiSD[[#This Row],[Squadra]]&amp;CM$8)))))))</f>
        <v/>
      </c>
      <c r="CN17" s="2" t="str">
        <f>IF(RetiSD[[#This Row],[Squadra]]="","",IF(CN$8="","",IF(RetiSD[[#This Row],[Squadra]]=CN$8,"",IF(ISERROR(VLOOKUP(RetiSD[[#This Row],[Squadra]]&amp;CN$8,Risultati[SqrCoppie],1,FALSE)),"-",IF(AND(INDEX(Risultati[Gol_SqrA],MATCH(RetiSD[[#This Row],[Squadra]]&amp;CN$8,Risultati[SqrCoppie],0))="",INDEX(Risultati[Gol_SqrA],MATCH(CN$8&amp;RetiSD[[#This Row],[Squadra]],Risultati[SqrCoppie],0))=""),"-",(SUMIFS(Risultati[Gol_SqrB],Risultati[SqrCoppie],CN$8&amp;RetiSD[[#This Row],[Squadra]])-SUMIFS(Risultati[Gol_SqrA],Risultati[SqrCoppie],CN$8&amp;RetiSD[[#This Row],[Squadra]]))+(SUMIFS(Risultati[Gol_SqrA],Risultati[SqrCoppie],RetiSD[[#This Row],[Squadra]]&amp;CN$8)-SUMIFS(Risultati[Gol_SqrB],Risultati[SqrCoppie],RetiSD[[#This Row],[Squadra]]&amp;CN$8)))))))</f>
        <v/>
      </c>
      <c r="CO17" s="2" t="str">
        <f>IF(RetiSD[[#This Row],[Squadra]]="","",IF(CO$8="","",IF(RetiSD[[#This Row],[Squadra]]=CO$8,"",IF(ISERROR(VLOOKUP(RetiSD[[#This Row],[Squadra]]&amp;CO$8,Risultati[SqrCoppie],1,FALSE)),"-",IF(AND(INDEX(Risultati[Gol_SqrA],MATCH(RetiSD[[#This Row],[Squadra]]&amp;CO$8,Risultati[SqrCoppie],0))="",INDEX(Risultati[Gol_SqrA],MATCH(CO$8&amp;RetiSD[[#This Row],[Squadra]],Risultati[SqrCoppie],0))=""),"-",(SUMIFS(Risultati[Gol_SqrB],Risultati[SqrCoppie],CO$8&amp;RetiSD[[#This Row],[Squadra]])-SUMIFS(Risultati[Gol_SqrA],Risultati[SqrCoppie],CO$8&amp;RetiSD[[#This Row],[Squadra]]))+(SUMIFS(Risultati[Gol_SqrA],Risultati[SqrCoppie],RetiSD[[#This Row],[Squadra]]&amp;CO$8)-SUMIFS(Risultati[Gol_SqrB],Risultati[SqrCoppie],RetiSD[[#This Row],[Squadra]]&amp;CO$8)))))))</f>
        <v/>
      </c>
      <c r="CP17" s="2" t="str">
        <f>IF(RetiSD[[#This Row],[Squadra]]="","",IF(CP$8="","",IF(RetiSD[[#This Row],[Squadra]]=CP$8,"",IF(ISERROR(VLOOKUP(RetiSD[[#This Row],[Squadra]]&amp;CP$8,Risultati[SqrCoppie],1,FALSE)),"-",IF(AND(INDEX(Risultati[Gol_SqrA],MATCH(RetiSD[[#This Row],[Squadra]]&amp;CP$8,Risultati[SqrCoppie],0))="",INDEX(Risultati[Gol_SqrA],MATCH(CP$8&amp;RetiSD[[#This Row],[Squadra]],Risultati[SqrCoppie],0))=""),"-",(SUMIFS(Risultati[Gol_SqrB],Risultati[SqrCoppie],CP$8&amp;RetiSD[[#This Row],[Squadra]])-SUMIFS(Risultati[Gol_SqrA],Risultati[SqrCoppie],CP$8&amp;RetiSD[[#This Row],[Squadra]]))+(SUMIFS(Risultati[Gol_SqrA],Risultati[SqrCoppie],RetiSD[[#This Row],[Squadra]]&amp;CP$8)-SUMIFS(Risultati[Gol_SqrB],Risultati[SqrCoppie],RetiSD[[#This Row],[Squadra]]&amp;CP$8)))))))</f>
        <v/>
      </c>
      <c r="CQ17" s="2" t="str">
        <f>IF(RetiSD[[#This Row],[Squadra]]="","",IF(CQ$8="","",IF(RetiSD[[#This Row],[Squadra]]=CQ$8,"",IF(ISERROR(VLOOKUP(RetiSD[[#This Row],[Squadra]]&amp;CQ$8,Risultati[SqrCoppie],1,FALSE)),"-",IF(AND(INDEX(Risultati[Gol_SqrA],MATCH(RetiSD[[#This Row],[Squadra]]&amp;CQ$8,Risultati[SqrCoppie],0))="",INDEX(Risultati[Gol_SqrA],MATCH(CQ$8&amp;RetiSD[[#This Row],[Squadra]],Risultati[SqrCoppie],0))=""),"-",(SUMIFS(Risultati[Gol_SqrB],Risultati[SqrCoppie],CQ$8&amp;RetiSD[[#This Row],[Squadra]])-SUMIFS(Risultati[Gol_SqrA],Risultati[SqrCoppie],CQ$8&amp;RetiSD[[#This Row],[Squadra]]))+(SUMIFS(Risultati[Gol_SqrA],Risultati[SqrCoppie],RetiSD[[#This Row],[Squadra]]&amp;CQ$8)-SUMIFS(Risultati[Gol_SqrB],Risultati[SqrCoppie],RetiSD[[#This Row],[Squadra]]&amp;CQ$8)))))))</f>
        <v/>
      </c>
      <c r="CR17" s="2" t="str">
        <f>IF(RetiSD[[#This Row],[Squadra]]="","",IF(CR$8="","",IF(RetiSD[[#This Row],[Squadra]]=CR$8,"",IF(ISERROR(VLOOKUP(RetiSD[[#This Row],[Squadra]]&amp;CR$8,Risultati[SqrCoppie],1,FALSE)),"-",IF(AND(INDEX(Risultati[Gol_SqrA],MATCH(RetiSD[[#This Row],[Squadra]]&amp;CR$8,Risultati[SqrCoppie],0))="",INDEX(Risultati[Gol_SqrA],MATCH(CR$8&amp;RetiSD[[#This Row],[Squadra]],Risultati[SqrCoppie],0))=""),"-",(SUMIFS(Risultati[Gol_SqrB],Risultati[SqrCoppie],CR$8&amp;RetiSD[[#This Row],[Squadra]])-SUMIFS(Risultati[Gol_SqrA],Risultati[SqrCoppie],CR$8&amp;RetiSD[[#This Row],[Squadra]]))+(SUMIFS(Risultati[Gol_SqrA],Risultati[SqrCoppie],RetiSD[[#This Row],[Squadra]]&amp;CR$8)-SUMIFS(Risultati[Gol_SqrB],Risultati[SqrCoppie],RetiSD[[#This Row],[Squadra]]&amp;CR$8)))))))</f>
        <v/>
      </c>
      <c r="CS17" s="2" t="str">
        <f>IF(RetiSD[[#This Row],[Squadra]]="","",IF(CS$8="","",IF(RetiSD[[#This Row],[Squadra]]=CS$8,"",IF(ISERROR(VLOOKUP(RetiSD[[#This Row],[Squadra]]&amp;CS$8,Risultati[SqrCoppie],1,FALSE)),"-",IF(AND(INDEX(Risultati[Gol_SqrA],MATCH(RetiSD[[#This Row],[Squadra]]&amp;CS$8,Risultati[SqrCoppie],0))="",INDEX(Risultati[Gol_SqrA],MATCH(CS$8&amp;RetiSD[[#This Row],[Squadra]],Risultati[SqrCoppie],0))=""),"-",(SUMIFS(Risultati[Gol_SqrB],Risultati[SqrCoppie],CS$8&amp;RetiSD[[#This Row],[Squadra]])-SUMIFS(Risultati[Gol_SqrA],Risultati[SqrCoppie],CS$8&amp;RetiSD[[#This Row],[Squadra]]))+(SUMIFS(Risultati[Gol_SqrA],Risultati[SqrCoppie],RetiSD[[#This Row],[Squadra]]&amp;CS$8)-SUMIFS(Risultati[Gol_SqrB],Risultati[SqrCoppie],RetiSD[[#This Row],[Squadra]]&amp;CS$8)))))))</f>
        <v/>
      </c>
      <c r="CT17" s="2" t="str">
        <f>IF(RetiSD[[#This Row],[Squadra]]="","",IF(CT$8="","",IF(RetiSD[[#This Row],[Squadra]]=CT$8,"",IF(ISERROR(VLOOKUP(RetiSD[[#This Row],[Squadra]]&amp;CT$8,Risultati[SqrCoppie],1,FALSE)),"-",IF(AND(INDEX(Risultati[Gol_SqrA],MATCH(RetiSD[[#This Row],[Squadra]]&amp;CT$8,Risultati[SqrCoppie],0))="",INDEX(Risultati[Gol_SqrA],MATCH(CT$8&amp;RetiSD[[#This Row],[Squadra]],Risultati[SqrCoppie],0))=""),"-",(SUMIFS(Risultati[Gol_SqrB],Risultati[SqrCoppie],CT$8&amp;RetiSD[[#This Row],[Squadra]])-SUMIFS(Risultati[Gol_SqrA],Risultati[SqrCoppie],CT$8&amp;RetiSD[[#This Row],[Squadra]]))+(SUMIFS(Risultati[Gol_SqrA],Risultati[SqrCoppie],RetiSD[[#This Row],[Squadra]]&amp;CT$8)-SUMIFS(Risultati[Gol_SqrB],Risultati[SqrCoppie],RetiSD[[#This Row],[Squadra]]&amp;CT$8)))))))</f>
        <v/>
      </c>
      <c r="CU17" s="2" t="str">
        <f>IF(RetiSD[[#This Row],[Squadra]]="","",IF(CU$8="","",IF(RetiSD[[#This Row],[Squadra]]=CU$8,"",IF(ISERROR(VLOOKUP(RetiSD[[#This Row],[Squadra]]&amp;CU$8,Risultati[SqrCoppie],1,FALSE)),"-",IF(AND(INDEX(Risultati[Gol_SqrA],MATCH(RetiSD[[#This Row],[Squadra]]&amp;CU$8,Risultati[SqrCoppie],0))="",INDEX(Risultati[Gol_SqrA],MATCH(CU$8&amp;RetiSD[[#This Row],[Squadra]],Risultati[SqrCoppie],0))=""),"-",(SUMIFS(Risultati[Gol_SqrB],Risultati[SqrCoppie],CU$8&amp;RetiSD[[#This Row],[Squadra]])-SUMIFS(Risultati[Gol_SqrA],Risultati[SqrCoppie],CU$8&amp;RetiSD[[#This Row],[Squadra]]))+(SUMIFS(Risultati[Gol_SqrA],Risultati[SqrCoppie],RetiSD[[#This Row],[Squadra]]&amp;CU$8)-SUMIFS(Risultati[Gol_SqrB],Risultati[SqrCoppie],RetiSD[[#This Row],[Squadra]]&amp;CU$8)))))))</f>
        <v/>
      </c>
      <c r="CV17" s="2" t="str">
        <f>IF(RetiSD[[#This Row],[Squadra]]="","",IF(CV$8="","",IF(RetiSD[[#This Row],[Squadra]]=CV$8,"",IF(ISERROR(VLOOKUP(RetiSD[[#This Row],[Squadra]]&amp;CV$8,Risultati[SqrCoppie],1,FALSE)),"-",IF(AND(INDEX(Risultati[Gol_SqrA],MATCH(RetiSD[[#This Row],[Squadra]]&amp;CV$8,Risultati[SqrCoppie],0))="",INDEX(Risultati[Gol_SqrA],MATCH(CV$8&amp;RetiSD[[#This Row],[Squadra]],Risultati[SqrCoppie],0))=""),"-",(SUMIFS(Risultati[Gol_SqrB],Risultati[SqrCoppie],CV$8&amp;RetiSD[[#This Row],[Squadra]])-SUMIFS(Risultati[Gol_SqrA],Risultati[SqrCoppie],CV$8&amp;RetiSD[[#This Row],[Squadra]]))+(SUMIFS(Risultati[Gol_SqrA],Risultati[SqrCoppie],RetiSD[[#This Row],[Squadra]]&amp;CV$8)-SUMIFS(Risultati[Gol_SqrB],Risultati[SqrCoppie],RetiSD[[#This Row],[Squadra]]&amp;CV$8)))))))</f>
        <v/>
      </c>
      <c r="CW17" s="2" t="str">
        <f>IF(RetiSD[[#This Row],[Squadra]]="","",IF(CW$8="","",IF(RetiSD[[#This Row],[Squadra]]=CW$8,"",IF(ISERROR(VLOOKUP(RetiSD[[#This Row],[Squadra]]&amp;CW$8,Risultati[SqrCoppie],1,FALSE)),"-",IF(AND(INDEX(Risultati[Gol_SqrA],MATCH(RetiSD[[#This Row],[Squadra]]&amp;CW$8,Risultati[SqrCoppie],0))="",INDEX(Risultati[Gol_SqrA],MATCH(CW$8&amp;RetiSD[[#This Row],[Squadra]],Risultati[SqrCoppie],0))=""),"-",(SUMIFS(Risultati[Gol_SqrB],Risultati[SqrCoppie],CW$8&amp;RetiSD[[#This Row],[Squadra]])-SUMIFS(Risultati[Gol_SqrA],Risultati[SqrCoppie],CW$8&amp;RetiSD[[#This Row],[Squadra]]))+(SUMIFS(Risultati[Gol_SqrA],Risultati[SqrCoppie],RetiSD[[#This Row],[Squadra]]&amp;CW$8)-SUMIFS(Risultati[Gol_SqrB],Risultati[SqrCoppie],RetiSD[[#This Row],[Squadra]]&amp;CW$8)))))))</f>
        <v/>
      </c>
      <c r="CX17" s="2" t="str">
        <f>IF(RetiSD[[#This Row],[Squadra]]="","",IF(CX$8="","",IF(RetiSD[[#This Row],[Squadra]]=CX$8,"",IF(ISERROR(VLOOKUP(RetiSD[[#This Row],[Squadra]]&amp;CX$8,Risultati[SqrCoppie],1,FALSE)),"-",IF(AND(INDEX(Risultati[Gol_SqrA],MATCH(RetiSD[[#This Row],[Squadra]]&amp;CX$8,Risultati[SqrCoppie],0))="",INDEX(Risultati[Gol_SqrA],MATCH(CX$8&amp;RetiSD[[#This Row],[Squadra]],Risultati[SqrCoppie],0))=""),"-",(SUMIFS(Risultati[Gol_SqrB],Risultati[SqrCoppie],CX$8&amp;RetiSD[[#This Row],[Squadra]])-SUMIFS(Risultati[Gol_SqrA],Risultati[SqrCoppie],CX$8&amp;RetiSD[[#This Row],[Squadra]]))+(SUMIFS(Risultati[Gol_SqrA],Risultati[SqrCoppie],RetiSD[[#This Row],[Squadra]]&amp;CX$8)-SUMIFS(Risultati[Gol_SqrB],Risultati[SqrCoppie],RetiSD[[#This Row],[Squadra]]&amp;CX$8)))))))</f>
        <v/>
      </c>
      <c r="CY17" s="2" t="str">
        <f>IF(RetiSD[[#This Row],[Squadra]]="","",IF(CY$8="","",IF(RetiSD[[#This Row],[Squadra]]=CY$8,"",IF(ISERROR(VLOOKUP(RetiSD[[#This Row],[Squadra]]&amp;CY$8,Risultati[SqrCoppie],1,FALSE)),"-",IF(AND(INDEX(Risultati[Gol_SqrA],MATCH(RetiSD[[#This Row],[Squadra]]&amp;CY$8,Risultati[SqrCoppie],0))="",INDEX(Risultati[Gol_SqrA],MATCH(CY$8&amp;RetiSD[[#This Row],[Squadra]],Risultati[SqrCoppie],0))=""),"-",(SUMIFS(Risultati[Gol_SqrB],Risultati[SqrCoppie],CY$8&amp;RetiSD[[#This Row],[Squadra]])-SUMIFS(Risultati[Gol_SqrA],Risultati[SqrCoppie],CY$8&amp;RetiSD[[#This Row],[Squadra]]))+(SUMIFS(Risultati[Gol_SqrA],Risultati[SqrCoppie],RetiSD[[#This Row],[Squadra]]&amp;CY$8)-SUMIFS(Risultati[Gol_SqrB],Risultati[SqrCoppie],RetiSD[[#This Row],[Squadra]]&amp;CY$8)))))))</f>
        <v/>
      </c>
      <c r="DA17" s="1" t="str" cm="1">
        <f t="array" ref="DA17">IF(INDEX(ListaSquadre[],ROW()-ROW(Classifica[#Headers]))="","",INDEX(ListaSquadre[],ROW()-ROW(Classifica[#Headers])))</f>
        <v/>
      </c>
      <c r="DB17" s="2">
        <f ca="1">SUMIF(Risultati[SqrA],Classifica[[#This Row],[Squadra]],Risultati[Punti_SqrA])+SUMIF(Risultati[SqrB],Classifica[[#This Row],[Squadra]],Risultati[Punti_SqrB])-INDEX(Penalizzazione[PuntiPen],MATCH(Classifica[[#This Row],[Squadra]],Penalizzazione[ListaSqr],0))</f>
        <v>0</v>
      </c>
      <c r="DC17" s="2">
        <f ca="1">COUNTIFS(Risultati[Punti_SqrA],"&gt;=0",Risultati[SqrA],Classifica[[#This Row],[Squadra]])+COUNTIFS(Risultati[Punti_SqrB],"&gt;=0",Risultati[SqrB],Classifica[[#This Row],[Squadra]])</f>
        <v>0</v>
      </c>
      <c r="DD17" s="2">
        <f ca="1">Classifica[[#This Row],[Punti]]-Classifica[[#This Row],[Giocate]]/100-ROW()/100000</f>
        <v>-1.7000000000000001E-4</v>
      </c>
      <c r="DE17" s="2" t="str">
        <f t="array" aca="1" ref="DE17" ca="1">INDEX(Classifica[Squadra],MATCH(LARGE(Classifica[Parziale],ROW()-ROW(Classifica[#Headers])),Classifica[Parziale],0))</f>
        <v/>
      </c>
      <c r="DF17" s="2">
        <f ca="1">INDEX(Classifica[Punti],MATCH(Classifica[[#This Row],[ClParziale]],Classifica[Squadra],0))-INDEX(Classifica[Giocate],MATCH(Classifica[[#This Row],[ClParziale]],Classifica[Squadra],0))/100</f>
        <v>0</v>
      </c>
      <c r="DG17" s="2" t="str">
        <f ca="1">IF(COUNTIF(Classifica[PreParimerito],Classifica[[#This Row],[PreParimerito]])&gt;1,Classifica[[#This Row],[ClParziale]],"")</f>
        <v/>
      </c>
      <c r="DH17" s="2">
        <f ca="1">IF(Classifica[[#This Row],[Parimerito]]="",0,INDEX(Avulsa[ClassificaFinaleScontriDiretti],MATCH(Classifica[[#This Row],[Parimerito]],Avulsa[Squadre],0)))</f>
        <v>0</v>
      </c>
      <c r="DI17" s="2">
        <f ca="1">SUMIF(Risultati[SqrA],Classifica[[#This Row],[ClParziale]],Risultati[Gol_SqrA])+SUMIF(Risultati[SqrB],Classifica[[#This Row],[ClParziale]],Risultati[Gol_SqrB])</f>
        <v>0</v>
      </c>
      <c r="DJ17" s="2">
        <f ca="1">SUMIF(Risultati[SqrA],Classifica[[#This Row],[ClParziale]],Risultati[Gol_SqrB])+SUMIF(Risultati[SqrB],Classifica[[#This Row],[ClParziale]],Risultati[Gol_SqrA])</f>
        <v>0</v>
      </c>
      <c r="DK17" s="2">
        <f ca="1">Classifica[[#This Row],[GolFatti]]-Classifica[[#This Row],[GolSubiti]]</f>
        <v>0</v>
      </c>
      <c r="DL17" s="2">
        <f ca="1">(INDEX(Classifica[Punti],MATCH(Classifica[[#This Row],[ClParziale]],Classifica[Squadra],0))-INDEX(Classifica[Giocate],MATCH(Classifica[[#This Row],[ClParziale]],Classifica[Squadra],0))/100-Classifica[[#This Row],[Avulsa]]/10000+Classifica[[#This Row],[DifferenzaReti]]/1000000+Classifica[[#This Row],[GolFatti]]/100000000-COUNTIF(Classifica[ClParziale],"&lt;="&amp;Classifica[[#This Row],[ClParziale]])/10000000000)</f>
        <v>0</v>
      </c>
      <c r="DM17" s="2">
        <f ca="1">_xlfn.RANK.EQ(Classifica[[#This Row],[CalcoloClassificaFinale]],Classifica[CalcoloClassificaFinale],0)</f>
        <v>1</v>
      </c>
    </row>
    <row r="18" spans="2:117" x14ac:dyDescent="0.2">
      <c r="B18" s="1">
        <f t="shared" ca="1" si="0"/>
        <v>19</v>
      </c>
      <c r="C18" s="2" cm="1">
        <f t="array" ref="C18">Check[]/2</f>
        <v>2</v>
      </c>
      <c r="D18" s="1" t="str" cm="1">
        <f t="array" ref="D18">IF(ROW()-ROW(Helper[#Headers])&lt;Check[],"Giornata"&amp;ROW()-ROW(Helper[#Headers]),IF(ROW()-ROW(Helper[#Headers])&gt;(Check[]-1)*2,"","Giornata"&amp;12+ROW(D18)-Check[]))</f>
        <v/>
      </c>
      <c r="F18" s="1" cm="1">
        <f t="array" ref="F18">IF(ROW()-ROW(Risultati[#Headers])&gt;Check[]*(Check[]-1),"",Check[]*(Check[]-1)-Check[]*(Check[]-1)+ROW()-ROW(Risultati[#Headers]))</f>
        <v>10</v>
      </c>
      <c r="G18" s="1" t="str">
        <f ca="1">IF(Risultati[[#This Row],[ID_Riga]]="","",VLOOKUP(F18,Helper[],3,TRUE))</f>
        <v>Giornata21</v>
      </c>
      <c r="H18" s="1">
        <f ca="1">IF(Risultati[[#This Row],[ID_Riga]]="","",Risultati[[#This Row],[ID_Riga]]-VLOOKUP(Risultati[[#This Row],[ID_Riga]],Helper[],1,TRUE)+1)</f>
        <v>2</v>
      </c>
      <c r="I18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8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8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8" s="1" t="str">
        <f ca="1">IF(Risultati[[#This Row],[Punti_SqrA]]="","",IF(Risultati[[#This Row],[Punti_SqrA]]=3,0,IF(Risultati[[#This Row],[Punti_SqrA]]=0,3,1)))</f>
        <v/>
      </c>
      <c r="M18" s="1" t="str">
        <f ca="1">IF(Risultati[[#This Row],[Punti_SqrA]]="","",SUM(INDEX(INDIRECT(Risultati[[#This Row],[Tabella]]),Risultati[[#This Row],[RigaTab]],3)))</f>
        <v/>
      </c>
      <c r="N18" s="1" t="str">
        <f ca="1">IF(Risultati[[#This Row],[Punti_SqrA]]="","",SUM(INDEX(INDIRECT(Risultati[[#This Row],[Tabella]]),Risultati[[#This Row],[RigaTab]],4)))</f>
        <v/>
      </c>
      <c r="O18" s="1" t="str">
        <f ca="1">Risultati[[#This Row],[SqrA]]&amp;Risultati[[#This Row],[SqrB]]</f>
        <v/>
      </c>
      <c r="Q18" s="1" t="str" cm="1">
        <f t="array" ref="Q18">IF(INDEX(ListaSquadre[],ROW()-ROW(Penalizzazione[#Headers]))="","",INDEX(ListaSquadre[],ROW()-ROW(Penalizzazione[#Headers])))</f>
        <v/>
      </c>
      <c r="R18" s="1">
        <v>0</v>
      </c>
      <c r="T18" s="2">
        <f ca="1">IFERROR(INDEX(Classifica[PreParimerito],MATCH(Avulsa[[#This Row],[Squadre]],Classifica[ClParziale],0)),"")</f>
        <v>0</v>
      </c>
      <c r="U18" s="3" t="str">
        <f t="array" aca="1" ref="U18" ca="1">IF(ROWS(U$8:U17)&gt;COUNTA(Classifica[Parimerito]),"",IFERROR(INDEX(Classifica[Parimerito],SMALL(IF(Classifica[Parimerito]&lt;&gt;"",ROW(Classifica[Parimerito])-ROW(Classifica[#Headers])),ROWS(U$8:U17))),""))</f>
        <v/>
      </c>
      <c r="V18" s="2" t="str">
        <f ca="1">IF(Avulsa[[#This Row],[Parimerito]]="","",IF(Avulsa[[#This Row],[Parimerito]]=OFFSET(Avulsa[[#This Row],[Parimerito]],1,0),VLOOKUP(Avulsa[[#This Row],[Squadre]],$BI$9:$CC$28,MATCH(OFFSET(Avulsa[[#This Row],[Squadre]],1,0),$BJ$8:$CC$8,0)+1,FALSE),""))</f>
        <v/>
      </c>
      <c r="W18" s="2" t="str">
        <f ca="1">IF(Avulsa[[#This Row],[Parimerito]]="","",IF(Avulsa[[#This Row],[Parimerito]]=OFFSET(Avulsa[[#This Row],[Parimerito]],-1,0),VLOOKUP(Avulsa[[#This Row],[Squadre]],$BI$9:$CC$28,MATCH(OFFSET(Avulsa[[#This Row],[Squadre]],-1,0),$BJ$8:$CC$8,0)+1,FALSE),""))</f>
        <v/>
      </c>
      <c r="X18" s="2" t="str">
        <f ca="1">IF(Avulsa[[#This Row],[Parimerito]]="","",IF(Avulsa[[#This Row],[Parimerito]]=OFFSET(Avulsa[[#This Row],[Parimerito]],2,0),VLOOKUP(Avulsa[[#This Row],[Squadre]],$BI$9:$CC$28,MATCH(OFFSET(Avulsa[[#This Row],[Squadre]],2,0),$BJ$8:$CC$8,0)+1,FALSE),""))</f>
        <v/>
      </c>
      <c r="Y18" s="2" t="str">
        <f ca="1">IF(Avulsa[[#This Row],[Parimerito]]="","",IF(Avulsa[[#This Row],[Parimerito]]=OFFSET(Avulsa[[#This Row],[Parimerito]],-2,0),VLOOKUP(Avulsa[[#This Row],[Squadre]],$BI$9:$CC$28,MATCH(OFFSET(Avulsa[[#This Row],[Squadre]],-2,0),$BJ$8:$CC$8,0)+1,FALSE),""))</f>
        <v/>
      </c>
      <c r="Z18" s="2" t="str">
        <f ca="1">IF(Avulsa[[#This Row],[Parimerito]]="","",IF(Avulsa[[#This Row],[Parimerito]]=OFFSET(Avulsa[[#This Row],[Parimerito]],3,0),VLOOKUP(Avulsa[[#This Row],[Squadre]],$BI$9:$CC$28,MATCH(OFFSET(Avulsa[[#This Row],[Squadre]],3,0),$BJ$8:$CC$8,0)+1,FALSE),""))</f>
        <v/>
      </c>
      <c r="AA18" s="2" t="str">
        <f ca="1">IF(Avulsa[[#This Row],[Parimerito]]="","",IF(Avulsa[[#This Row],[Parimerito]]=OFFSET(Avulsa[[#This Row],[Parimerito]],-3,0),VLOOKUP(Avulsa[[#This Row],[Squadre]],$BI$9:$CC$28,MATCH(OFFSET(Avulsa[[#This Row],[Squadre]],-3,0),$BJ$8:$CC$8,0)+1,FALSE),""))</f>
        <v/>
      </c>
      <c r="AB18" s="2" t="str">
        <f ca="1">IF(Avulsa[[#This Row],[Parimerito]]="","",IF(Avulsa[[#This Row],[Parimerito]]=OFFSET(Avulsa[[#This Row],[Parimerito]],4,0),VLOOKUP(Avulsa[[#This Row],[Squadre]],$BI$9:$CC$28,MATCH(OFFSET(Avulsa[[#This Row],[Squadre]],4,0),$BJ$8:$CC$8,0)+1,FALSE),""))</f>
        <v/>
      </c>
      <c r="AC18" s="2" t="str">
        <f ca="1">IF(Avulsa[[#This Row],[Parimerito]]="","",IF(Avulsa[[#This Row],[Parimerito]]=OFFSET(Avulsa[[#This Row],[Parimerito]],-4,0),VLOOKUP(Avulsa[[#This Row],[Squadre]],$BI$9:$CC$28,MATCH(OFFSET(Avulsa[[#This Row],[Squadre]],-4,0),$BJ$8:$CC$8,0)+1,FALSE),""))</f>
        <v/>
      </c>
      <c r="AD18" s="2" t="str">
        <f ca="1">IF(Avulsa[[#This Row],[Parimerito]]="","",IF(Avulsa[[#This Row],[Parimerito]]=OFFSET(Avulsa[[#This Row],[Parimerito]],5,0),VLOOKUP(Avulsa[[#This Row],[Squadre]],$BI$9:$CC$28,MATCH(OFFSET(Avulsa[[#This Row],[Squadre]],5,0),$BJ$8:$CC$8,0)+1,FALSE),""))</f>
        <v/>
      </c>
      <c r="AE18" s="2" t="str">
        <f ca="1">IF(Avulsa[[#This Row],[Parimerito]]="","",IF(Avulsa[[#This Row],[Parimerito]]=OFFSET(Avulsa[[#This Row],[Parimerito]],-5,0),VLOOKUP(Avulsa[[#This Row],[Squadre]],$BI$9:$CC$28,MATCH(OFFSET(Avulsa[[#This Row],[Squadre]],-5,0),$BJ$8:$CC$8,0)+1,FALSE),""))</f>
        <v/>
      </c>
      <c r="AF18" s="2" t="str">
        <f ca="1">IF(Avulsa[[#This Row],[Parimerito]]="","",IF(Avulsa[[#This Row],[Parimerito]]=OFFSET(Avulsa[[#This Row],[Parimerito]],6,0),VLOOKUP(Avulsa[[#This Row],[Squadre]],$BI$9:$CC$28,MATCH(OFFSET(Avulsa[[#This Row],[Squadre]],6,0),$BJ$8:$CC$8,0)+1,FALSE),""))</f>
        <v/>
      </c>
      <c r="AG18" s="2" t="str">
        <f ca="1">IF(Avulsa[[#This Row],[Parimerito]]="","",IF(Avulsa[[#This Row],[Parimerito]]=OFFSET(Avulsa[[#This Row],[Parimerito]],-6,0),VLOOKUP(Avulsa[[#This Row],[Squadre]],$BI$9:$CC$28,MATCH(OFFSET(Avulsa[[#This Row],[Squadre]],-6,0),$BJ$8:$CC$8,0)+1,FALSE),""))</f>
        <v/>
      </c>
      <c r="AH18" s="2" t="str">
        <f ca="1">IF(Avulsa[[#This Row],[Parimerito]]="","",IF(Avulsa[[#This Row],[Parimerito]]=OFFSET(Avulsa[[#This Row],[Parimerito]],7,0),VLOOKUP(Avulsa[[#This Row],[Squadre]],$BI$9:$CC$28,MATCH(OFFSET(Avulsa[[#This Row],[Squadre]],7,0),$BJ$8:$CC$8,0)+1,FALSE),""))</f>
        <v/>
      </c>
      <c r="AI18" s="2" t="str">
        <f ca="1">IF(Avulsa[[#This Row],[Parimerito]]="","",IF(Avulsa[[#This Row],[Parimerito]]=OFFSET(Avulsa[[#This Row],[Parimerito]],-7,0),VLOOKUP(Avulsa[[#This Row],[Squadre]],$BI$9:$CC$28,MATCH(OFFSET(Avulsa[[#This Row],[Squadre]],-7,0),$BJ$8:$CC$8,0)+1,FALSE),""))</f>
        <v/>
      </c>
      <c r="AJ18" s="2" t="str">
        <f ca="1">IF(Avulsa[[#This Row],[Parimerito]]="","",IF(Avulsa[[#This Row],[Parimerito]]=OFFSET(Avulsa[[#This Row],[Parimerito]],8,0),VLOOKUP(Avulsa[[#This Row],[Squadre]],$BI$9:$CC$28,MATCH(OFFSET(Avulsa[[#This Row],[Squadre]],8,0),$BJ$8:$CC$8,0)+1,FALSE),""))</f>
        <v/>
      </c>
      <c r="AK18" s="2" t="str">
        <f ca="1">IF(Avulsa[[#This Row],[Parimerito]]="","",IF(Avulsa[[#This Row],[Parimerito]]=OFFSET(Avulsa[[#This Row],[Parimerito]],-8,0),VLOOKUP(Avulsa[[#This Row],[Squadre]],$BI$9:$CC$28,MATCH(OFFSET(Avulsa[[#This Row],[Squadre]],-8,0),$BJ$8:$CC$8,0)+1,FALSE),""))</f>
        <v/>
      </c>
      <c r="AL18" s="2">
        <f ca="1">IF(Avulsa[[#This Row],[Parimerito]]="","",SUM(Avulsa[[#This Row],[1a]:[8b]]))</f>
        <v>0</v>
      </c>
      <c r="AM18" s="2" t="e" cm="1">
        <f t="array" aca="1" ref="AM18" ca="1">IF(Avulsa[[#This Row],[Parimerito]]="","",SUMPRODUCT(--(Avulsa[[#This Row],[Parimerito]]=Avulsa[Parimerito]),--(Avulsa[[#This Row],[Punti]]&lt;Avulsa[Punti]))+1)</f>
        <v>#N/A</v>
      </c>
      <c r="AN18" s="2" t="str">
        <f ca="1">IF(Avulsa[[#This Row],[Parimerito]]="","",IF(Avulsa[[#This Row],[Parimerito]]=OFFSET(Avulsa[[#This Row],[Parimerito]],1,0),VLOOKUP(Avulsa[[#This Row],[Squadre]],$CE$9:$CY$28,MATCH(OFFSET(Avulsa[[#This Row],[Squadre]],1,0),$CF$8:$CY$8,0)+1,FALSE),""))</f>
        <v/>
      </c>
      <c r="AO18" s="2" t="str">
        <f ca="1">IF(Avulsa[[#This Row],[Parimerito]]="","",IF(Avulsa[[#This Row],[Parimerito]]=OFFSET(Avulsa[[#This Row],[Parimerito]],-1,0),VLOOKUP(Avulsa[[#This Row],[Squadre]],$CE$9:$CY$28,MATCH(OFFSET(Avulsa[[#This Row],[Squadre]],-1,0),$CF$8:$CY$8,0)+1,FALSE),""))</f>
        <v/>
      </c>
      <c r="AP18" s="2" t="str">
        <f ca="1">IF(Avulsa[[#This Row],[Parimerito]]="","",IF(Avulsa[[#This Row],[Parimerito]]=OFFSET(Avulsa[[#This Row],[Parimerito]],2,0),VLOOKUP(Avulsa[[#This Row],[Squadre]],$CE$9:$CY$28,MATCH(OFFSET(Avulsa[[#This Row],[Squadre]],2,0),$CF$8:$CY$8,0)+1,FALSE),""))</f>
        <v/>
      </c>
      <c r="AQ18" s="2" t="str">
        <f ca="1">IF(Avulsa[[#This Row],[Parimerito]]="","",IF(Avulsa[[#This Row],[Parimerito]]=OFFSET(Avulsa[[#This Row],[Parimerito]],-2,0),VLOOKUP(Avulsa[[#This Row],[Squadre]],$CE$9:$CY$28,MATCH(OFFSET(Avulsa[[#This Row],[Squadre]],-2,0),$CF$8:$CY$8,0)+1,FALSE),""))</f>
        <v/>
      </c>
      <c r="AR18" s="2" t="str">
        <f ca="1">IF(Avulsa[[#This Row],[Parimerito]]="","",IF(Avulsa[[#This Row],[Parimerito]]=OFFSET(Avulsa[[#This Row],[Parimerito]],3,0),VLOOKUP(Avulsa[[#This Row],[Squadre]],$CE$9:$CY$28,MATCH(OFFSET(Avulsa[[#This Row],[Squadre]],3,0),$CF$8:$CY$8,0)+1,FALSE),""))</f>
        <v/>
      </c>
      <c r="AS18" s="2" t="str">
        <f ca="1">IF(Avulsa[[#This Row],[Parimerito]]="","",IF(Avulsa[[#This Row],[Parimerito]]=OFFSET(Avulsa[[#This Row],[Parimerito]],-3,0),VLOOKUP(Avulsa[[#This Row],[Squadre]],$CE$9:$CY$28,MATCH(OFFSET(Avulsa[[#This Row],[Squadre]],-3,0),$CF$8:$CY$8,0)+1,FALSE),""))</f>
        <v/>
      </c>
      <c r="AT18" s="2" t="str">
        <f ca="1">IF(Avulsa[[#This Row],[Parimerito]]="","",IF(Avulsa[[#This Row],[Parimerito]]=OFFSET(Avulsa[[#This Row],[Parimerito]],4,0),VLOOKUP(Avulsa[[#This Row],[Squadre]],$CE$9:$CY$28,MATCH(OFFSET(Avulsa[[#This Row],[Squadre]],4,0),$CF$8:$CY$8,0)+1,FALSE),""))</f>
        <v/>
      </c>
      <c r="AU18" s="2" t="str">
        <f ca="1">IF(Avulsa[[#This Row],[Parimerito]]="","",IF(Avulsa[[#This Row],[Parimerito]]=OFFSET(Avulsa[[#This Row],[Parimerito]],-4,0),VLOOKUP(Avulsa[[#This Row],[Squadre]],$CE$9:$CY$28,MATCH(OFFSET(Avulsa[[#This Row],[Squadre]],-4,0),$CF$8:$CY$8,0)+1,FALSE),""))</f>
        <v/>
      </c>
      <c r="AV18" s="2" t="str">
        <f ca="1">IF(Avulsa[[#This Row],[Parimerito]]="","",IF(Avulsa[[#This Row],[Parimerito]]=OFFSET(Avulsa[[#This Row],[Parimerito]],5,0),VLOOKUP(Avulsa[[#This Row],[Squadre]],$CE$9:$CY$28,MATCH(OFFSET(Avulsa[[#This Row],[Squadre]],5,0),$CF$8:$CY$8,0)+1,FALSE),""))</f>
        <v/>
      </c>
      <c r="AW18" s="2" t="str">
        <f ca="1">IF(Avulsa[[#This Row],[Parimerito]]="","",IF(Avulsa[[#This Row],[Parimerito]]=OFFSET(Avulsa[[#This Row],[Parimerito]],-5,0),VLOOKUP(Avulsa[[#This Row],[Squadre]],$CE$9:$CY$28,MATCH(OFFSET(Avulsa[[#This Row],[Squadre]],-5,0),$CF$8:$CY$8,0)+1,FALSE),""))</f>
        <v/>
      </c>
      <c r="AX18" s="2" t="str">
        <f ca="1">IF(Avulsa[[#This Row],[Parimerito]]="","",IF(Avulsa[[#This Row],[Parimerito]]=OFFSET(Avulsa[[#This Row],[Parimerito]],6,0),VLOOKUP(Avulsa[[#This Row],[Squadre]],$CE$9:$CY$28,MATCH(OFFSET(Avulsa[[#This Row],[Squadre]],6,0),$CF$8:$CY$8,0)+1,FALSE),""))</f>
        <v/>
      </c>
      <c r="AY18" s="2" t="str">
        <f ca="1">IF(Avulsa[[#This Row],[Parimerito]]="","",IF(Avulsa[[#This Row],[Parimerito]]=OFFSET(Avulsa[[#This Row],[Parimerito]],-6,0),VLOOKUP(Avulsa[[#This Row],[Squadre]],$CE$9:$CY$28,MATCH(OFFSET(Avulsa[[#This Row],[Squadre]],-6,0),$CF$8:$CY$8,0)+1,FALSE),""))</f>
        <v/>
      </c>
      <c r="AZ18" s="2" t="str">
        <f ca="1">IF(Avulsa[[#This Row],[Parimerito]]="","",IF(Avulsa[[#This Row],[Parimerito]]=OFFSET(Avulsa[[#This Row],[Parimerito]],7,0),VLOOKUP(Avulsa[[#This Row],[Squadre]],$CE$9:$CY$28,MATCH(OFFSET(Avulsa[[#This Row],[Squadre]],7,0),$CF$8:$CY$8,0)+1,FALSE),""))</f>
        <v/>
      </c>
      <c r="BA18" s="2" t="str">
        <f ca="1">IF(Avulsa[[#This Row],[Parimerito]]="","",IF(Avulsa[[#This Row],[Parimerito]]=OFFSET(Avulsa[[#This Row],[Parimerito]],-7,0),VLOOKUP(Avulsa[[#This Row],[Squadre]],$CE$9:$CY$28,MATCH(OFFSET(Avulsa[[#This Row],[Squadre]],-7,0),$CF$8:$CY$8,0)+1,FALSE),""))</f>
        <v/>
      </c>
      <c r="BB18" s="2" t="str">
        <f ca="1">IF(Avulsa[[#This Row],[Parimerito]]="","",IF(Avulsa[[#This Row],[Parimerito]]=OFFSET(Avulsa[[#This Row],[Parimerito]],8,0),VLOOKUP(Avulsa[[#This Row],[Squadre]],$CE$9:$CY$28,MATCH(OFFSET(Avulsa[[#This Row],[Squadre]],8,0),$CF$8:$CY$8,0)+1,FALSE),""))</f>
        <v/>
      </c>
      <c r="BC18" s="2" t="str">
        <f ca="1">IF(Avulsa[[#This Row],[Parimerito]]="","",IF(Avulsa[[#This Row],[Parimerito]]=OFFSET(Avulsa[[#This Row],[Parimerito]],-8,0),VLOOKUP(Avulsa[[#This Row],[Squadre]],$CE$9:$CY$28,MATCH(OFFSET(Avulsa[[#This Row],[Squadre]],-8,0),$CF$8:$CY$8,0)+1,FALSE),""))</f>
        <v/>
      </c>
      <c r="BD18" s="2">
        <f ca="1">IF(Avulsa[[#This Row],[Parimerito]]="","",SUM(Avulsa[[#This Row],[a1]:[h2]]))</f>
        <v>0</v>
      </c>
      <c r="BE18" s="2" t="e" cm="1">
        <f t="array" aca="1" ref="BE18" ca="1">IF(Avulsa[[#This Row],[Parimerito]]="","",SUMPRODUCT(--(Avulsa[[#This Row],[Parimerito]]=Avulsa[Parimerito]),--(Avulsa[[#This Row],[Gol]]&lt;Avulsa[Gol]))+1)</f>
        <v>#N/A</v>
      </c>
      <c r="BF18" s="2" t="str">
        <f ca="1">IFERROR(Avulsa[[#This Row],[ClassificaPuntiScontriDiretti]]+Avulsa[[#This Row],[ClassificaGolScontriDiretti]]/100,"")</f>
        <v/>
      </c>
      <c r="BG18" s="2" t="str">
        <f ca="1">IFERROR(_xlfn.RANK.EQ(Avulsa[[#This Row],[calc]],Avulsa[calc],1),"")</f>
        <v/>
      </c>
      <c r="BI18" s="16" t="str" cm="1">
        <f t="array" ref="BI18">IF(INDEX(ListaSquadre[],ROW()-1-ROW(PuntiSD[#Headers]))="","",INDEX(ListaSquadre[],ROW()-1-ROW(PuntiSD[#Headers])))</f>
        <v/>
      </c>
      <c r="BJ18" s="18" t="str">
        <f>IF(PuntiSD[[#This Row],[Squadra]]="","",IF(BJ$8="","",IF(PuntiSD[[#This Row],[Squadra]]=BJ$8,"",IF(ISERROR(VLOOKUP(PuntiSD[[#This Row],[Squadra]]&amp;BJ$8,Risultati[SqrCoppie],1,FALSE)),"-",IF(AND(INDEX(Risultati[Punti_SqrA],MATCH(PuntiSD[[#This Row],[Squadra]]&amp;BJ$8,Risultati[SqrCoppie],0))="",INDEX(Risultati[Punti_SqrA],MATCH(BJ$8&amp;PuntiSD[[#This Row],[Squadra]],Risultati[SqrCoppie],0))=""),"-",SUMIFS(Risultati[Punti_SqrA],Risultati[SqrA],PuntiSD[[#This Row],[Squadra]],Risultati[SqrB],BJ$8)+SUMIFS(Risultati[Punti_SqrB],Risultati[SqrB],PuntiSD[[#This Row],[Squadra]],Risultati[SqrA],BJ$8))))))</f>
        <v/>
      </c>
      <c r="BK18" s="18" t="str">
        <f>IF(PuntiSD[[#This Row],[Squadra]]="","",IF(BK$8="","",IF(PuntiSD[[#This Row],[Squadra]]=BK$8,"",IF(ISERROR(VLOOKUP(PuntiSD[[#This Row],[Squadra]]&amp;BK$8,Risultati[SqrCoppie],1,FALSE)),"-",IF(AND(INDEX(Risultati[Punti_SqrA],MATCH(PuntiSD[[#This Row],[Squadra]]&amp;BK$8,Risultati[SqrCoppie],0))="",INDEX(Risultati[Punti_SqrA],MATCH(BK$8&amp;PuntiSD[[#This Row],[Squadra]],Risultati[SqrCoppie],0))=""),"-",SUMIFS(Risultati[Punti_SqrA],Risultati[SqrA],PuntiSD[[#This Row],[Squadra]],Risultati[SqrB],BK$8)+SUMIFS(Risultati[Punti_SqrB],Risultati[SqrB],PuntiSD[[#This Row],[Squadra]],Risultati[SqrA],BK$8))))))</f>
        <v/>
      </c>
      <c r="BL18" s="2" t="str">
        <f>IF(PuntiSD[[#This Row],[Squadra]]="","",IF(BL$8="","",IF(PuntiSD[[#This Row],[Squadra]]=BL$8,"",IF(ISERROR(VLOOKUP(PuntiSD[[#This Row],[Squadra]]&amp;BL$8,Risultati[SqrCoppie],1,FALSE)),"-",IF(AND(INDEX(Risultati[Punti_SqrA],MATCH(PuntiSD[[#This Row],[Squadra]]&amp;BL$8,Risultati[SqrCoppie],0))="",INDEX(Risultati[Punti_SqrA],MATCH(BL$8&amp;PuntiSD[[#This Row],[Squadra]],Risultati[SqrCoppie],0))=""),"-",SUMIFS(Risultati[Punti_SqrA],Risultati[SqrA],PuntiSD[[#This Row],[Squadra]],Risultati[SqrB],BL$8)+SUMIFS(Risultati[Punti_SqrB],Risultati[SqrB],PuntiSD[[#This Row],[Squadra]],Risultati[SqrA],BL$8))))))</f>
        <v/>
      </c>
      <c r="BM18" s="2" t="str">
        <f>IF(PuntiSD[[#This Row],[Squadra]]="","",IF(BM$8="","",IF(PuntiSD[[#This Row],[Squadra]]=BM$8,"",IF(ISERROR(VLOOKUP(PuntiSD[[#This Row],[Squadra]]&amp;BM$8,Risultati[SqrCoppie],1,FALSE)),"-",IF(AND(INDEX(Risultati[Punti_SqrA],MATCH(PuntiSD[[#This Row],[Squadra]]&amp;BM$8,Risultati[SqrCoppie],0))="",INDEX(Risultati[Punti_SqrA],MATCH(BM$8&amp;PuntiSD[[#This Row],[Squadra]],Risultati[SqrCoppie],0))=""),"-",SUMIFS(Risultati[Punti_SqrA],Risultati[SqrA],PuntiSD[[#This Row],[Squadra]],Risultati[SqrB],BM$8)+SUMIFS(Risultati[Punti_SqrB],Risultati[SqrB],PuntiSD[[#This Row],[Squadra]],Risultati[SqrA],BM$8))))))</f>
        <v/>
      </c>
      <c r="BN18" s="2" t="str">
        <f>IF(PuntiSD[[#This Row],[Squadra]]="","",IF(BN$8="","",IF(PuntiSD[[#This Row],[Squadra]]=BN$8,"",IF(ISERROR(VLOOKUP(PuntiSD[[#This Row],[Squadra]]&amp;BN$8,Risultati[SqrCoppie],1,FALSE)),"-",IF(AND(INDEX(Risultati[Punti_SqrA],MATCH(PuntiSD[[#This Row],[Squadra]]&amp;BN$8,Risultati[SqrCoppie],0))="",INDEX(Risultati[Punti_SqrA],MATCH(BN$8&amp;PuntiSD[[#This Row],[Squadra]],Risultati[SqrCoppie],0))=""),"-",SUMIFS(Risultati[Punti_SqrA],Risultati[SqrA],PuntiSD[[#This Row],[Squadra]],Risultati[SqrB],BN$8)+SUMIFS(Risultati[Punti_SqrB],Risultati[SqrB],PuntiSD[[#This Row],[Squadra]],Risultati[SqrA],BN$8))))))</f>
        <v/>
      </c>
      <c r="BO18" s="2" t="str">
        <f>IF(PuntiSD[[#This Row],[Squadra]]="","",IF(BO$8="","",IF(PuntiSD[[#This Row],[Squadra]]=BO$8,"",IF(ISERROR(VLOOKUP(PuntiSD[[#This Row],[Squadra]]&amp;BO$8,Risultati[SqrCoppie],1,FALSE)),"-",IF(AND(INDEX(Risultati[Punti_SqrA],MATCH(PuntiSD[[#This Row],[Squadra]]&amp;BO$8,Risultati[SqrCoppie],0))="",INDEX(Risultati[Punti_SqrA],MATCH(BO$8&amp;PuntiSD[[#This Row],[Squadra]],Risultati[SqrCoppie],0))=""),"-",SUMIFS(Risultati[Punti_SqrA],Risultati[SqrA],PuntiSD[[#This Row],[Squadra]],Risultati[SqrB],BO$8)+SUMIFS(Risultati[Punti_SqrB],Risultati[SqrB],PuntiSD[[#This Row],[Squadra]],Risultati[SqrA],BO$8))))))</f>
        <v/>
      </c>
      <c r="BP18" s="2" t="str">
        <f>IF(PuntiSD[[#This Row],[Squadra]]="","",IF(BP$8="","",IF(PuntiSD[[#This Row],[Squadra]]=BP$8,"",IF(ISERROR(VLOOKUP(PuntiSD[[#This Row],[Squadra]]&amp;BP$8,Risultati[SqrCoppie],1,FALSE)),"-",IF(AND(INDEX(Risultati[Punti_SqrA],MATCH(PuntiSD[[#This Row],[Squadra]]&amp;BP$8,Risultati[SqrCoppie],0))="",INDEX(Risultati[Punti_SqrA],MATCH(BP$8&amp;PuntiSD[[#This Row],[Squadra]],Risultati[SqrCoppie],0))=""),"-",SUMIFS(Risultati[Punti_SqrA],Risultati[SqrA],PuntiSD[[#This Row],[Squadra]],Risultati[SqrB],BP$8)+SUMIFS(Risultati[Punti_SqrB],Risultati[SqrB],PuntiSD[[#This Row],[Squadra]],Risultati[SqrA],BP$8))))))</f>
        <v/>
      </c>
      <c r="BQ18" s="2" t="str">
        <f>IF(PuntiSD[[#This Row],[Squadra]]="","",IF(BQ$8="","",IF(PuntiSD[[#This Row],[Squadra]]=BQ$8,"",IF(ISERROR(VLOOKUP(PuntiSD[[#This Row],[Squadra]]&amp;BQ$8,Risultati[SqrCoppie],1,FALSE)),"-",IF(AND(INDEX(Risultati[Punti_SqrA],MATCH(PuntiSD[[#This Row],[Squadra]]&amp;BQ$8,Risultati[SqrCoppie],0))="",INDEX(Risultati[Punti_SqrA],MATCH(BQ$8&amp;PuntiSD[[#This Row],[Squadra]],Risultati[SqrCoppie],0))="",),"-",SUMIFS(Risultati[Punti_SqrA],Risultati[SqrA],PuntiSD[[#This Row],[Squadra]],Risultati[SqrB],BQ$8)+SUMIFS(Risultati[Punti_SqrB],Risultati[SqrB],PuntiSD[[#This Row],[Squadra]],Risultati[SqrA],BQ$8))))))</f>
        <v/>
      </c>
      <c r="BR18" s="2" t="str">
        <f>IF(PuntiSD[[#This Row],[Squadra]]="","",IF(BR$8="","",IF(PuntiSD[[#This Row],[Squadra]]=BR$8,"",IF(ISERROR(VLOOKUP(PuntiSD[[#This Row],[Squadra]]&amp;BR$8,Risultati[SqrCoppie],1,FALSE)),"-",IF(AND(INDEX(Risultati[Punti_SqrA],MATCH(PuntiSD[[#This Row],[Squadra]]&amp;BR$8,Risultati[SqrCoppie],0))="",INDEX(Risultati[Punti_SqrA],MATCH(BR$8&amp;PuntiSD[[#This Row],[Squadra]],Risultati[SqrCoppie],0))=""),"-",SUMIFS(Risultati[Punti_SqrA],Risultati[SqrA],PuntiSD[[#This Row],[Squadra]],Risultati[SqrB],BR$8)+SUMIFS(Risultati[Punti_SqrB],Risultati[SqrB],PuntiSD[[#This Row],[Squadra]],Risultati[SqrA],BR$8))))))</f>
        <v/>
      </c>
      <c r="BS18" s="2" t="str">
        <f>IF(PuntiSD[[#This Row],[Squadra]]="","",IF(BS$8="","",IF(PuntiSD[[#This Row],[Squadra]]=BS$8,"",IF(ISERROR(VLOOKUP(PuntiSD[[#This Row],[Squadra]]&amp;BS$8,Risultati[SqrCoppie],1,FALSE)),"-",IF(AND(INDEX(Risultati[Punti_SqrA],MATCH(PuntiSD[[#This Row],[Squadra]]&amp;BS$8,Risultati[SqrCoppie],0))="",INDEX(Risultati[Punti_SqrA],MATCH(BS$8&amp;PuntiSD[[#This Row],[Squadra]],Risultati[SqrCoppie],0))=""),"-",SUMIFS(Risultati[Punti_SqrA],Risultati[SqrA],PuntiSD[[#This Row],[Squadra]],Risultati[SqrB],BS$8)+SUMIFS(Risultati[Punti_SqrB],Risultati[SqrB],PuntiSD[[#This Row],[Squadra]],Risultati[SqrA],BS$8))))))</f>
        <v/>
      </c>
      <c r="BT18" s="2" t="str">
        <f>IF(PuntiSD[[#This Row],[Squadra]]="","",IF(BT$8="","",IF(PuntiSD[[#This Row],[Squadra]]=BT$8,"",IF(ISERROR(VLOOKUP(PuntiSD[[#This Row],[Squadra]]&amp;BT$8,Risultati[SqrCoppie],1,FALSE)),"-",IF(AND(INDEX(Risultati[Punti_SqrA],MATCH(PuntiSD[[#This Row],[Squadra]]&amp;BT$8,Risultati[SqrCoppie],0))="",INDEX(Risultati[Punti_SqrA],MATCH(BT$8&amp;PuntiSD[[#This Row],[Squadra]],Risultati[SqrCoppie],0))=""),"-",SUMIFS(Risultati[Punti_SqrA],Risultati[SqrA],PuntiSD[[#This Row],[Squadra]],Risultati[SqrB],BT$8)+SUMIFS(Risultati[Punti_SqrB],Risultati[SqrB],PuntiSD[[#This Row],[Squadra]],Risultati[SqrA],BT$8))))))</f>
        <v/>
      </c>
      <c r="BU18" s="2" t="str">
        <f>IF(PuntiSD[[#This Row],[Squadra]]="","",IF(BU$8="","",IF(PuntiSD[[#This Row],[Squadra]]=BU$8,"",IF(ISERROR(VLOOKUP(PuntiSD[[#This Row],[Squadra]]&amp;BU$8,Risultati[SqrCoppie],1,FALSE)),"-",IF(AND(INDEX(Risultati[Punti_SqrA],MATCH(PuntiSD[[#This Row],[Squadra]]&amp;BU$8,Risultati[SqrCoppie],0))="",INDEX(Risultati[Punti_SqrA],MATCH(BU$8&amp;PuntiSD[[#This Row],[Squadra]],Risultati[SqrCoppie],0))=""),"-",SUMIFS(Risultati[Punti_SqrA],Risultati[SqrA],PuntiSD[[#This Row],[Squadra]],Risultati[SqrB],BU$8)+SUMIFS(Risultati[Punti_SqrB],Risultati[SqrB],PuntiSD[[#This Row],[Squadra]],Risultati[SqrA],BU$8))))))</f>
        <v/>
      </c>
      <c r="BV18" s="2" t="str">
        <f>IF(PuntiSD[[#This Row],[Squadra]]="","",IF(BV$8="","",IF(PuntiSD[[#This Row],[Squadra]]=BV$8,"",IF(ISERROR(VLOOKUP(PuntiSD[[#This Row],[Squadra]]&amp;BV$8,Risultati[SqrCoppie],1,FALSE)),"-",IF(AND(INDEX(Risultati[Punti_SqrA],MATCH(PuntiSD[[#This Row],[Squadra]]&amp;BV$8,Risultati[SqrCoppie],0))="",INDEX(Risultati[Punti_SqrA],MATCH(BV$8&amp;PuntiSD[[#This Row],[Squadra]],Risultati[SqrCoppie],0))=""),"-",SUMIFS(Risultati[Punti_SqrA],Risultati[SqrA],PuntiSD[[#This Row],[Squadra]],Risultati[SqrB],BV$8)+SUMIFS(Risultati[Punti_SqrB],Risultati[SqrB],PuntiSD[[#This Row],[Squadra]],Risultati[SqrA],BV$8))))))</f>
        <v/>
      </c>
      <c r="BW18" s="2" t="str">
        <f>IF(PuntiSD[[#This Row],[Squadra]]="","",IF(BW$8="","",IF(PuntiSD[[#This Row],[Squadra]]=BW$8,"",IF(ISERROR(VLOOKUP(PuntiSD[[#This Row],[Squadra]]&amp;BW$8,Risultati[SqrCoppie],1,FALSE)),"-",IF(AND(INDEX(Risultati[Punti_SqrA],MATCH(PuntiSD[[#This Row],[Squadra]]&amp;BW$8,Risultati[SqrCoppie],0))="",INDEX(Risultati[Punti_SqrA],MATCH(BW$8&amp;PuntiSD[[#This Row],[Squadra]],Risultati[SqrCoppie],0))=""),"-",SUMIFS(Risultati[Punti_SqrA],Risultati[SqrA],PuntiSD[[#This Row],[Squadra]],Risultati[SqrB],BW$8)+SUMIFS(Risultati[Punti_SqrB],Risultati[SqrB],PuntiSD[[#This Row],[Squadra]],Risultati[SqrA],BW$8))))))</f>
        <v/>
      </c>
      <c r="BX18" s="2" t="str">
        <f>IF(PuntiSD[[#This Row],[Squadra]]="","",IF(BX$8="","",IF(PuntiSD[[#This Row],[Squadra]]=BX$8,"",IF(ISERROR(VLOOKUP(PuntiSD[[#This Row],[Squadra]]&amp;BX$8,Risultati[SqrCoppie],1,FALSE)),"-",IF(AND(INDEX(Risultati[Punti_SqrA],MATCH(PuntiSD[[#This Row],[Squadra]]&amp;BX$8,Risultati[SqrCoppie],0))="",INDEX(Risultati[Punti_SqrA],MATCH(BX$8&amp;PuntiSD[[#This Row],[Squadra]],Risultati[SqrCoppie],0))=""),"-",SUMIFS(Risultati[Punti_SqrA],Risultati[SqrA],PuntiSD[[#This Row],[Squadra]],Risultati[SqrB],BX$8)+SUMIFS(Risultati[Punti_SqrB],Risultati[SqrB],PuntiSD[[#This Row],[Squadra]],Risultati[SqrA],BX$8))))))</f>
        <v/>
      </c>
      <c r="BY18" s="2" t="str">
        <f>IF(PuntiSD[[#This Row],[Squadra]]="","",IF(BY$8="","",IF(PuntiSD[[#This Row],[Squadra]]=BY$8,"",IF(ISERROR(VLOOKUP(PuntiSD[[#This Row],[Squadra]]&amp;BY$8,Risultati[SqrCoppie],1,FALSE)),"-",IF(AND(INDEX(Risultati[Punti_SqrA],MATCH(PuntiSD[[#This Row],[Squadra]]&amp;BY$8,Risultati[SqrCoppie],0))="",INDEX(Risultati[Punti_SqrA],MATCH(BY$8&amp;PuntiSD[[#This Row],[Squadra]],Risultati[SqrCoppie],0))=""),"-",SUMIFS(Risultati[Punti_SqrA],Risultati[SqrA],PuntiSD[[#This Row],[Squadra]],Risultati[SqrB],BY$8)+SUMIFS(Risultati[Punti_SqrB],Risultati[SqrB],PuntiSD[[#This Row],[Squadra]],Risultati[SqrA],BY$8))))))</f>
        <v/>
      </c>
      <c r="BZ18" s="2" t="str">
        <f>IF(PuntiSD[[#This Row],[Squadra]]="","",IF(BZ$8="","",IF(PuntiSD[[#This Row],[Squadra]]=BZ$8,"",IF(ISERROR(VLOOKUP(PuntiSD[[#This Row],[Squadra]]&amp;BZ$8,Risultati[SqrCoppie],1,FALSE)),"-",IF(AND(INDEX(Risultati[Punti_SqrA],MATCH(PuntiSD[[#This Row],[Squadra]]&amp;BZ$8,Risultati[SqrCoppie],0))="",INDEX(Risultati[Punti_SqrA],MATCH(BZ$8&amp;PuntiSD[[#This Row],[Squadra]],Risultati[SqrCoppie],0))=""),"-",SUMIFS(Risultati[Punti_SqrA],Risultati[SqrA],PuntiSD[[#This Row],[Squadra]],Risultati[SqrB],BZ$8)+SUMIFS(Risultati[Punti_SqrB],Risultati[SqrB],PuntiSD[[#This Row],[Squadra]],Risultati[SqrA],BZ$8))))))</f>
        <v/>
      </c>
      <c r="CA18" s="2" t="str">
        <f>IF(PuntiSD[[#This Row],[Squadra]]="","",IF(CA$8="","",IF(PuntiSD[[#This Row],[Squadra]]=CA$8,"",IF(ISERROR(VLOOKUP(PuntiSD[[#This Row],[Squadra]]&amp;CA$8,Risultati[SqrCoppie],1,FALSE)),"-",IF(AND(INDEX(Risultati[Punti_SqrA],MATCH(PuntiSD[[#This Row],[Squadra]]&amp;CA$8,Risultati[SqrCoppie],0))="",INDEX(Risultati[Punti_SqrA],MATCH(CA$8&amp;PuntiSD[[#This Row],[Squadra]],Risultati[SqrCoppie],0))=""),"-",SUMIFS(Risultati[Punti_SqrA],Risultati[SqrA],PuntiSD[[#This Row],[Squadra]],Risultati[SqrB],CA$8)+SUMIFS(Risultati[Punti_SqrB],Risultati[SqrB],PuntiSD[[#This Row],[Squadra]],Risultati[SqrA],CA$8))))))</f>
        <v/>
      </c>
      <c r="CB18" s="2" t="str">
        <f>IF(PuntiSD[[#This Row],[Squadra]]="","",IF(CB$8="","",IF(PuntiSD[[#This Row],[Squadra]]=CB$8,"",IF(ISERROR(VLOOKUP(PuntiSD[[#This Row],[Squadra]]&amp;CB$8,Risultati[SqrCoppie],1,FALSE)),"-",IF(AND(INDEX(Risultati[Punti_SqrA],MATCH(PuntiSD[[#This Row],[Squadra]]&amp;CB$8,Risultati[SqrCoppie],0))="",INDEX(Risultati[Punti_SqrA],MATCH(CB$8&amp;PuntiSD[[#This Row],[Squadra]],Risultati[SqrCoppie],0))=""),"-",SUMIFS(Risultati[Punti_SqrA],Risultati[SqrA],PuntiSD[[#This Row],[Squadra]],Risultati[SqrB],CB$8)+SUMIFS(Risultati[Punti_SqrB],Risultati[SqrB],PuntiSD[[#This Row],[Squadra]],Risultati[SqrA],CB$8))))))</f>
        <v/>
      </c>
      <c r="CC18" s="2" t="str">
        <f>IF(PuntiSD[[#This Row],[Squadra]]="","",IF(CC$8="","",IF(PuntiSD[[#This Row],[Squadra]]=CC$8,"",IF(ISERROR(VLOOKUP(PuntiSD[[#This Row],[Squadra]]&amp;CC$8,Risultati[SqrCoppie],1,FALSE)),"-",IF(AND(INDEX(Risultati[Punti_SqrA],MATCH(PuntiSD[[#This Row],[Squadra]]&amp;CC$8,Risultati[SqrCoppie],0))="",INDEX(Risultati[Punti_SqrA],MATCH(CC$8&amp;PuntiSD[[#This Row],[Squadra]],Risultati[SqrCoppie],0))=""),"-",SUMIFS(Risultati[Punti_SqrA],Risultati[SqrA],PuntiSD[[#This Row],[Squadra]],Risultati[SqrB],CC$8)+SUMIFS(Risultati[Punti_SqrB],Risultati[SqrB],PuntiSD[[#This Row],[Squadra]],Risultati[SqrA],CC$8))))))</f>
        <v/>
      </c>
      <c r="CE18" s="16" t="str" cm="1">
        <f t="array" ref="CE18">IF(INDEX(ListaSquadre[],ROW()-1-ROW(RetiSD[#Headers]))="","",INDEX(ListaSquadre[],ROW()-1-ROW(RetiSD[#Headers])))</f>
        <v/>
      </c>
      <c r="CF18" s="18" t="str">
        <f>IF(RetiSD[[#This Row],[Squadra]]="","",IF(CF$8="","",IF(RetiSD[[#This Row],[Squadra]]=CF$8,"",IF(ISERROR(VLOOKUP(RetiSD[[#This Row],[Squadra]]&amp;CF$8,Risultati[SqrCoppie],1,FALSE)),"-",IF(AND(INDEX(Risultati[Gol_SqrA],MATCH(RetiSD[[#This Row],[Squadra]]&amp;CF$8,Risultati[SqrCoppie],0))="",INDEX(Risultati[Gol_SqrA],MATCH(CF$8&amp;RetiSD[[#This Row],[Squadra]],Risultati[SqrCoppie],0))=""),"-",(SUMIFS(Risultati[Gol_SqrB],Risultati[SqrCoppie],CF$8&amp;RetiSD[[#This Row],[Squadra]])-SUMIFS(Risultati[Gol_SqrA],Risultati[SqrCoppie],CF$8&amp;RetiSD[[#This Row],[Squadra]]))+(SUMIFS(Risultati[Gol_SqrA],Risultati[SqrCoppie],RetiSD[[#This Row],[Squadra]]&amp;CF$8)-SUMIFS(Risultati[Gol_SqrB],Risultati[SqrCoppie],RetiSD[[#This Row],[Squadra]]&amp;CF$8)))))))</f>
        <v/>
      </c>
      <c r="CG18" s="2" t="str">
        <f>IF(RetiSD[[#This Row],[Squadra]]="","",IF(CG$8="","",IF(RetiSD[[#This Row],[Squadra]]=CG$8,"",IF(ISERROR(VLOOKUP(RetiSD[[#This Row],[Squadra]]&amp;CG$8,Risultati[SqrCoppie],1,FALSE)),"-",IF(AND(INDEX(Risultati[Gol_SqrA],MATCH(RetiSD[[#This Row],[Squadra]]&amp;CG$8,Risultati[SqrCoppie],0))="",INDEX(Risultati[Gol_SqrA],MATCH(CG$8&amp;RetiSD[[#This Row],[Squadra]],Risultati[SqrCoppie],0))=""),"-",(SUMIFS(Risultati[Gol_SqrB],Risultati[SqrCoppie],CG$8&amp;RetiSD[[#This Row],[Squadra]])-SUMIFS(Risultati[Gol_SqrA],Risultati[SqrCoppie],CG$8&amp;RetiSD[[#This Row],[Squadra]]))+(SUMIFS(Risultati[Gol_SqrA],Risultati[SqrCoppie],RetiSD[[#This Row],[Squadra]]&amp;CG$8)-SUMIFS(Risultati[Gol_SqrB],Risultati[SqrCoppie],RetiSD[[#This Row],[Squadra]]&amp;CG$8)))))))</f>
        <v/>
      </c>
      <c r="CH18" s="2" t="str">
        <f>IF(RetiSD[[#This Row],[Squadra]]="","",IF(CH$8="","",IF(RetiSD[[#This Row],[Squadra]]=CH$8,"",IF(ISERROR(VLOOKUP(RetiSD[[#This Row],[Squadra]]&amp;CH$8,Risultati[SqrCoppie],1,FALSE)),"-",IF(AND(INDEX(Risultati[Gol_SqrA],MATCH(RetiSD[[#This Row],[Squadra]]&amp;CH$8,Risultati[SqrCoppie],0))="",INDEX(Risultati[Gol_SqrA],MATCH(CH$8&amp;RetiSD[[#This Row],[Squadra]],Risultati[SqrCoppie],0))=""),"-",(SUMIFS(Risultati[Gol_SqrB],Risultati[SqrCoppie],CH$8&amp;RetiSD[[#This Row],[Squadra]])-SUMIFS(Risultati[Gol_SqrA],Risultati[SqrCoppie],CH$8&amp;RetiSD[[#This Row],[Squadra]]))+(SUMIFS(Risultati[Gol_SqrA],Risultati[SqrCoppie],RetiSD[[#This Row],[Squadra]]&amp;CH$8)-SUMIFS(Risultati[Gol_SqrB],Risultati[SqrCoppie],RetiSD[[#This Row],[Squadra]]&amp;CH$8)))))))</f>
        <v/>
      </c>
      <c r="CI18" s="2" t="str">
        <f>IF(RetiSD[[#This Row],[Squadra]]="","",IF(CI$8="","",IF(RetiSD[[#This Row],[Squadra]]=CI$8,"",IF(ISERROR(VLOOKUP(RetiSD[[#This Row],[Squadra]]&amp;CI$8,Risultati[SqrCoppie],1,FALSE)),"-",IF(AND(INDEX(Risultati[Gol_SqrA],MATCH(RetiSD[[#This Row],[Squadra]]&amp;CI$8,Risultati[SqrCoppie],0))="",INDEX(Risultati[Gol_SqrA],MATCH(CI$8&amp;RetiSD[[#This Row],[Squadra]],Risultati[SqrCoppie],0))=""),"-",(SUMIFS(Risultati[Gol_SqrB],Risultati[SqrCoppie],CI$8&amp;RetiSD[[#This Row],[Squadra]])-SUMIFS(Risultati[Gol_SqrA],Risultati[SqrCoppie],CI$8&amp;RetiSD[[#This Row],[Squadra]]))+(SUMIFS(Risultati[Gol_SqrA],Risultati[SqrCoppie],RetiSD[[#This Row],[Squadra]]&amp;CI$8)-SUMIFS(Risultati[Gol_SqrB],Risultati[SqrCoppie],RetiSD[[#This Row],[Squadra]]&amp;CI$8)))))))</f>
        <v/>
      </c>
      <c r="CJ18" s="2" t="str">
        <f>IF(RetiSD[[#This Row],[Squadra]]="","",IF(CJ$8="","",IF(RetiSD[[#This Row],[Squadra]]=CJ$8,"",IF(ISERROR(VLOOKUP(RetiSD[[#This Row],[Squadra]]&amp;CJ$8,Risultati[SqrCoppie],1,FALSE)),"-",IF(AND(INDEX(Risultati[Gol_SqrA],MATCH(RetiSD[[#This Row],[Squadra]]&amp;CJ$8,Risultati[SqrCoppie],0))="",INDEX(Risultati[Gol_SqrA],MATCH(CJ$8&amp;RetiSD[[#This Row],[Squadra]],Risultati[SqrCoppie],0))=""),"-",(SUMIFS(Risultati[Gol_SqrB],Risultati[SqrCoppie],CJ$8&amp;RetiSD[[#This Row],[Squadra]])-SUMIFS(Risultati[Gol_SqrA],Risultati[SqrCoppie],CJ$8&amp;RetiSD[[#This Row],[Squadra]]))+(SUMIFS(Risultati[Gol_SqrA],Risultati[SqrCoppie],RetiSD[[#This Row],[Squadra]]&amp;CJ$8)-SUMIFS(Risultati[Gol_SqrB],Risultati[SqrCoppie],RetiSD[[#This Row],[Squadra]]&amp;CJ$8)))))))</f>
        <v/>
      </c>
      <c r="CK18" s="2" t="str">
        <f>IF(RetiSD[[#This Row],[Squadra]]="","",IF(CK$8="","",IF(RetiSD[[#This Row],[Squadra]]=CK$8,"",IF(ISERROR(VLOOKUP(RetiSD[[#This Row],[Squadra]]&amp;CK$8,Risultati[SqrCoppie],1,FALSE)),"-",IF(AND(INDEX(Risultati[Gol_SqrA],MATCH(RetiSD[[#This Row],[Squadra]]&amp;CK$8,Risultati[SqrCoppie],0))="",INDEX(Risultati[Gol_SqrA],MATCH(CK$8&amp;RetiSD[[#This Row],[Squadra]],Risultati[SqrCoppie],0))=""),"-",(SUMIFS(Risultati[Gol_SqrB],Risultati[SqrCoppie],CK$8&amp;RetiSD[[#This Row],[Squadra]])-SUMIFS(Risultati[Gol_SqrA],Risultati[SqrCoppie],CK$8&amp;RetiSD[[#This Row],[Squadra]]))+(SUMIFS(Risultati[Gol_SqrA],Risultati[SqrCoppie],RetiSD[[#This Row],[Squadra]]&amp;CK$8)-SUMIFS(Risultati[Gol_SqrB],Risultati[SqrCoppie],RetiSD[[#This Row],[Squadra]]&amp;CK$8)))))))</f>
        <v/>
      </c>
      <c r="CL18" s="2" t="str">
        <f>IF(RetiSD[[#This Row],[Squadra]]="","",IF(CL$8="","",IF(RetiSD[[#This Row],[Squadra]]=CL$8,"",IF(ISERROR(VLOOKUP(RetiSD[[#This Row],[Squadra]]&amp;CL$8,Risultati[SqrCoppie],1,FALSE)),"-",IF(AND(INDEX(Risultati[Gol_SqrA],MATCH(RetiSD[[#This Row],[Squadra]]&amp;CL$8,Risultati[SqrCoppie],0))="",INDEX(Risultati[Gol_SqrA],MATCH(CL$8&amp;RetiSD[[#This Row],[Squadra]],Risultati[SqrCoppie],0))=""),"-",(SUMIFS(Risultati[Gol_SqrB],Risultati[SqrCoppie],CL$8&amp;RetiSD[[#This Row],[Squadra]])-SUMIFS(Risultati[Gol_SqrA],Risultati[SqrCoppie],CL$8&amp;RetiSD[[#This Row],[Squadra]]))+(SUMIFS(Risultati[Gol_SqrA],Risultati[SqrCoppie],RetiSD[[#This Row],[Squadra]]&amp;CL$8)-SUMIFS(Risultati[Gol_SqrB],Risultati[SqrCoppie],RetiSD[[#This Row],[Squadra]]&amp;CL$8)))))))</f>
        <v/>
      </c>
      <c r="CM18" s="2" t="str">
        <f>IF(RetiSD[[#This Row],[Squadra]]="","",IF(CM$8="","",IF(RetiSD[[#This Row],[Squadra]]=CM$8,"",IF(ISERROR(VLOOKUP(RetiSD[[#This Row],[Squadra]]&amp;CM$8,Risultati[SqrCoppie],1,FALSE)),"-",IF(AND(INDEX(Risultati[Gol_SqrA],MATCH(RetiSD[[#This Row],[Squadra]]&amp;CM$8,Risultati[SqrCoppie],0))="",INDEX(Risultati[Gol_SqrA],MATCH(CM$8&amp;RetiSD[[#This Row],[Squadra]],Risultati[SqrCoppie],0))=""),"-",(SUMIFS(Risultati[Gol_SqrB],Risultati[SqrCoppie],CM$8&amp;RetiSD[[#This Row],[Squadra]])-SUMIFS(Risultati[Gol_SqrA],Risultati[SqrCoppie],CM$8&amp;RetiSD[[#This Row],[Squadra]]))+(SUMIFS(Risultati[Gol_SqrA],Risultati[SqrCoppie],RetiSD[[#This Row],[Squadra]]&amp;CM$8)-SUMIFS(Risultati[Gol_SqrB],Risultati[SqrCoppie],RetiSD[[#This Row],[Squadra]]&amp;CM$8)))))))</f>
        <v/>
      </c>
      <c r="CN18" s="2" t="str">
        <f>IF(RetiSD[[#This Row],[Squadra]]="","",IF(CN$8="","",IF(RetiSD[[#This Row],[Squadra]]=CN$8,"",IF(ISERROR(VLOOKUP(RetiSD[[#This Row],[Squadra]]&amp;CN$8,Risultati[SqrCoppie],1,FALSE)),"-",IF(AND(INDEX(Risultati[Gol_SqrA],MATCH(RetiSD[[#This Row],[Squadra]]&amp;CN$8,Risultati[SqrCoppie],0))="",INDEX(Risultati[Gol_SqrA],MATCH(CN$8&amp;RetiSD[[#This Row],[Squadra]],Risultati[SqrCoppie],0))=""),"-",(SUMIFS(Risultati[Gol_SqrB],Risultati[SqrCoppie],CN$8&amp;RetiSD[[#This Row],[Squadra]])-SUMIFS(Risultati[Gol_SqrA],Risultati[SqrCoppie],CN$8&amp;RetiSD[[#This Row],[Squadra]]))+(SUMIFS(Risultati[Gol_SqrA],Risultati[SqrCoppie],RetiSD[[#This Row],[Squadra]]&amp;CN$8)-SUMIFS(Risultati[Gol_SqrB],Risultati[SqrCoppie],RetiSD[[#This Row],[Squadra]]&amp;CN$8)))))))</f>
        <v/>
      </c>
      <c r="CO18" s="2" t="str">
        <f>IF(RetiSD[[#This Row],[Squadra]]="","",IF(CO$8="","",IF(RetiSD[[#This Row],[Squadra]]=CO$8,"",IF(ISERROR(VLOOKUP(RetiSD[[#This Row],[Squadra]]&amp;CO$8,Risultati[SqrCoppie],1,FALSE)),"-",IF(AND(INDEX(Risultati[Gol_SqrA],MATCH(RetiSD[[#This Row],[Squadra]]&amp;CO$8,Risultati[SqrCoppie],0))="",INDEX(Risultati[Gol_SqrA],MATCH(CO$8&amp;RetiSD[[#This Row],[Squadra]],Risultati[SqrCoppie],0))=""),"-",(SUMIFS(Risultati[Gol_SqrB],Risultati[SqrCoppie],CO$8&amp;RetiSD[[#This Row],[Squadra]])-SUMIFS(Risultati[Gol_SqrA],Risultati[SqrCoppie],CO$8&amp;RetiSD[[#This Row],[Squadra]]))+(SUMIFS(Risultati[Gol_SqrA],Risultati[SqrCoppie],RetiSD[[#This Row],[Squadra]]&amp;CO$8)-SUMIFS(Risultati[Gol_SqrB],Risultati[SqrCoppie],RetiSD[[#This Row],[Squadra]]&amp;CO$8)))))))</f>
        <v/>
      </c>
      <c r="CP18" s="2" t="str">
        <f>IF(RetiSD[[#This Row],[Squadra]]="","",IF(CP$8="","",IF(RetiSD[[#This Row],[Squadra]]=CP$8,"",IF(ISERROR(VLOOKUP(RetiSD[[#This Row],[Squadra]]&amp;CP$8,Risultati[SqrCoppie],1,FALSE)),"-",IF(AND(INDEX(Risultati[Gol_SqrA],MATCH(RetiSD[[#This Row],[Squadra]]&amp;CP$8,Risultati[SqrCoppie],0))="",INDEX(Risultati[Gol_SqrA],MATCH(CP$8&amp;RetiSD[[#This Row],[Squadra]],Risultati[SqrCoppie],0))=""),"-",(SUMIFS(Risultati[Gol_SqrB],Risultati[SqrCoppie],CP$8&amp;RetiSD[[#This Row],[Squadra]])-SUMIFS(Risultati[Gol_SqrA],Risultati[SqrCoppie],CP$8&amp;RetiSD[[#This Row],[Squadra]]))+(SUMIFS(Risultati[Gol_SqrA],Risultati[SqrCoppie],RetiSD[[#This Row],[Squadra]]&amp;CP$8)-SUMIFS(Risultati[Gol_SqrB],Risultati[SqrCoppie],RetiSD[[#This Row],[Squadra]]&amp;CP$8)))))))</f>
        <v/>
      </c>
      <c r="CQ18" s="2" t="str">
        <f>IF(RetiSD[[#This Row],[Squadra]]="","",IF(CQ$8="","",IF(RetiSD[[#This Row],[Squadra]]=CQ$8,"",IF(ISERROR(VLOOKUP(RetiSD[[#This Row],[Squadra]]&amp;CQ$8,Risultati[SqrCoppie],1,FALSE)),"-",IF(AND(INDEX(Risultati[Gol_SqrA],MATCH(RetiSD[[#This Row],[Squadra]]&amp;CQ$8,Risultati[SqrCoppie],0))="",INDEX(Risultati[Gol_SqrA],MATCH(CQ$8&amp;RetiSD[[#This Row],[Squadra]],Risultati[SqrCoppie],0))=""),"-",(SUMIFS(Risultati[Gol_SqrB],Risultati[SqrCoppie],CQ$8&amp;RetiSD[[#This Row],[Squadra]])-SUMIFS(Risultati[Gol_SqrA],Risultati[SqrCoppie],CQ$8&amp;RetiSD[[#This Row],[Squadra]]))+(SUMIFS(Risultati[Gol_SqrA],Risultati[SqrCoppie],RetiSD[[#This Row],[Squadra]]&amp;CQ$8)-SUMIFS(Risultati[Gol_SqrB],Risultati[SqrCoppie],RetiSD[[#This Row],[Squadra]]&amp;CQ$8)))))))</f>
        <v/>
      </c>
      <c r="CR18" s="2" t="str">
        <f>IF(RetiSD[[#This Row],[Squadra]]="","",IF(CR$8="","",IF(RetiSD[[#This Row],[Squadra]]=CR$8,"",IF(ISERROR(VLOOKUP(RetiSD[[#This Row],[Squadra]]&amp;CR$8,Risultati[SqrCoppie],1,FALSE)),"-",IF(AND(INDEX(Risultati[Gol_SqrA],MATCH(RetiSD[[#This Row],[Squadra]]&amp;CR$8,Risultati[SqrCoppie],0))="",INDEX(Risultati[Gol_SqrA],MATCH(CR$8&amp;RetiSD[[#This Row],[Squadra]],Risultati[SqrCoppie],0))=""),"-",(SUMIFS(Risultati[Gol_SqrB],Risultati[SqrCoppie],CR$8&amp;RetiSD[[#This Row],[Squadra]])-SUMIFS(Risultati[Gol_SqrA],Risultati[SqrCoppie],CR$8&amp;RetiSD[[#This Row],[Squadra]]))+(SUMIFS(Risultati[Gol_SqrA],Risultati[SqrCoppie],RetiSD[[#This Row],[Squadra]]&amp;CR$8)-SUMIFS(Risultati[Gol_SqrB],Risultati[SqrCoppie],RetiSD[[#This Row],[Squadra]]&amp;CR$8)))))))</f>
        <v/>
      </c>
      <c r="CS18" s="2" t="str">
        <f>IF(RetiSD[[#This Row],[Squadra]]="","",IF(CS$8="","",IF(RetiSD[[#This Row],[Squadra]]=CS$8,"",IF(ISERROR(VLOOKUP(RetiSD[[#This Row],[Squadra]]&amp;CS$8,Risultati[SqrCoppie],1,FALSE)),"-",IF(AND(INDEX(Risultati[Gol_SqrA],MATCH(RetiSD[[#This Row],[Squadra]]&amp;CS$8,Risultati[SqrCoppie],0))="",INDEX(Risultati[Gol_SqrA],MATCH(CS$8&amp;RetiSD[[#This Row],[Squadra]],Risultati[SqrCoppie],0))=""),"-",(SUMIFS(Risultati[Gol_SqrB],Risultati[SqrCoppie],CS$8&amp;RetiSD[[#This Row],[Squadra]])-SUMIFS(Risultati[Gol_SqrA],Risultati[SqrCoppie],CS$8&amp;RetiSD[[#This Row],[Squadra]]))+(SUMIFS(Risultati[Gol_SqrA],Risultati[SqrCoppie],RetiSD[[#This Row],[Squadra]]&amp;CS$8)-SUMIFS(Risultati[Gol_SqrB],Risultati[SqrCoppie],RetiSD[[#This Row],[Squadra]]&amp;CS$8)))))))</f>
        <v/>
      </c>
      <c r="CT18" s="2" t="str">
        <f>IF(RetiSD[[#This Row],[Squadra]]="","",IF(CT$8="","",IF(RetiSD[[#This Row],[Squadra]]=CT$8,"",IF(ISERROR(VLOOKUP(RetiSD[[#This Row],[Squadra]]&amp;CT$8,Risultati[SqrCoppie],1,FALSE)),"-",IF(AND(INDEX(Risultati[Gol_SqrA],MATCH(RetiSD[[#This Row],[Squadra]]&amp;CT$8,Risultati[SqrCoppie],0))="",INDEX(Risultati[Gol_SqrA],MATCH(CT$8&amp;RetiSD[[#This Row],[Squadra]],Risultati[SqrCoppie],0))=""),"-",(SUMIFS(Risultati[Gol_SqrB],Risultati[SqrCoppie],CT$8&amp;RetiSD[[#This Row],[Squadra]])-SUMIFS(Risultati[Gol_SqrA],Risultati[SqrCoppie],CT$8&amp;RetiSD[[#This Row],[Squadra]]))+(SUMIFS(Risultati[Gol_SqrA],Risultati[SqrCoppie],RetiSD[[#This Row],[Squadra]]&amp;CT$8)-SUMIFS(Risultati[Gol_SqrB],Risultati[SqrCoppie],RetiSD[[#This Row],[Squadra]]&amp;CT$8)))))))</f>
        <v/>
      </c>
      <c r="CU18" s="2" t="str">
        <f>IF(RetiSD[[#This Row],[Squadra]]="","",IF(CU$8="","",IF(RetiSD[[#This Row],[Squadra]]=CU$8,"",IF(ISERROR(VLOOKUP(RetiSD[[#This Row],[Squadra]]&amp;CU$8,Risultati[SqrCoppie],1,FALSE)),"-",IF(AND(INDEX(Risultati[Gol_SqrA],MATCH(RetiSD[[#This Row],[Squadra]]&amp;CU$8,Risultati[SqrCoppie],0))="",INDEX(Risultati[Gol_SqrA],MATCH(CU$8&amp;RetiSD[[#This Row],[Squadra]],Risultati[SqrCoppie],0))=""),"-",(SUMIFS(Risultati[Gol_SqrB],Risultati[SqrCoppie],CU$8&amp;RetiSD[[#This Row],[Squadra]])-SUMIFS(Risultati[Gol_SqrA],Risultati[SqrCoppie],CU$8&amp;RetiSD[[#This Row],[Squadra]]))+(SUMIFS(Risultati[Gol_SqrA],Risultati[SqrCoppie],RetiSD[[#This Row],[Squadra]]&amp;CU$8)-SUMIFS(Risultati[Gol_SqrB],Risultati[SqrCoppie],RetiSD[[#This Row],[Squadra]]&amp;CU$8)))))))</f>
        <v/>
      </c>
      <c r="CV18" s="2" t="str">
        <f>IF(RetiSD[[#This Row],[Squadra]]="","",IF(CV$8="","",IF(RetiSD[[#This Row],[Squadra]]=CV$8,"",IF(ISERROR(VLOOKUP(RetiSD[[#This Row],[Squadra]]&amp;CV$8,Risultati[SqrCoppie],1,FALSE)),"-",IF(AND(INDEX(Risultati[Gol_SqrA],MATCH(RetiSD[[#This Row],[Squadra]]&amp;CV$8,Risultati[SqrCoppie],0))="",INDEX(Risultati[Gol_SqrA],MATCH(CV$8&amp;RetiSD[[#This Row],[Squadra]],Risultati[SqrCoppie],0))=""),"-",(SUMIFS(Risultati[Gol_SqrB],Risultati[SqrCoppie],CV$8&amp;RetiSD[[#This Row],[Squadra]])-SUMIFS(Risultati[Gol_SqrA],Risultati[SqrCoppie],CV$8&amp;RetiSD[[#This Row],[Squadra]]))+(SUMIFS(Risultati[Gol_SqrA],Risultati[SqrCoppie],RetiSD[[#This Row],[Squadra]]&amp;CV$8)-SUMIFS(Risultati[Gol_SqrB],Risultati[SqrCoppie],RetiSD[[#This Row],[Squadra]]&amp;CV$8)))))))</f>
        <v/>
      </c>
      <c r="CW18" s="2" t="str">
        <f>IF(RetiSD[[#This Row],[Squadra]]="","",IF(CW$8="","",IF(RetiSD[[#This Row],[Squadra]]=CW$8,"",IF(ISERROR(VLOOKUP(RetiSD[[#This Row],[Squadra]]&amp;CW$8,Risultati[SqrCoppie],1,FALSE)),"-",IF(AND(INDEX(Risultati[Gol_SqrA],MATCH(RetiSD[[#This Row],[Squadra]]&amp;CW$8,Risultati[SqrCoppie],0))="",INDEX(Risultati[Gol_SqrA],MATCH(CW$8&amp;RetiSD[[#This Row],[Squadra]],Risultati[SqrCoppie],0))=""),"-",(SUMIFS(Risultati[Gol_SqrB],Risultati[SqrCoppie],CW$8&amp;RetiSD[[#This Row],[Squadra]])-SUMIFS(Risultati[Gol_SqrA],Risultati[SqrCoppie],CW$8&amp;RetiSD[[#This Row],[Squadra]]))+(SUMIFS(Risultati[Gol_SqrA],Risultati[SqrCoppie],RetiSD[[#This Row],[Squadra]]&amp;CW$8)-SUMIFS(Risultati[Gol_SqrB],Risultati[SqrCoppie],RetiSD[[#This Row],[Squadra]]&amp;CW$8)))))))</f>
        <v/>
      </c>
      <c r="CX18" s="2" t="str">
        <f>IF(RetiSD[[#This Row],[Squadra]]="","",IF(CX$8="","",IF(RetiSD[[#This Row],[Squadra]]=CX$8,"",IF(ISERROR(VLOOKUP(RetiSD[[#This Row],[Squadra]]&amp;CX$8,Risultati[SqrCoppie],1,FALSE)),"-",IF(AND(INDEX(Risultati[Gol_SqrA],MATCH(RetiSD[[#This Row],[Squadra]]&amp;CX$8,Risultati[SqrCoppie],0))="",INDEX(Risultati[Gol_SqrA],MATCH(CX$8&amp;RetiSD[[#This Row],[Squadra]],Risultati[SqrCoppie],0))=""),"-",(SUMIFS(Risultati[Gol_SqrB],Risultati[SqrCoppie],CX$8&amp;RetiSD[[#This Row],[Squadra]])-SUMIFS(Risultati[Gol_SqrA],Risultati[SqrCoppie],CX$8&amp;RetiSD[[#This Row],[Squadra]]))+(SUMIFS(Risultati[Gol_SqrA],Risultati[SqrCoppie],RetiSD[[#This Row],[Squadra]]&amp;CX$8)-SUMIFS(Risultati[Gol_SqrB],Risultati[SqrCoppie],RetiSD[[#This Row],[Squadra]]&amp;CX$8)))))))</f>
        <v/>
      </c>
      <c r="CY18" s="2" t="str">
        <f>IF(RetiSD[[#This Row],[Squadra]]="","",IF(CY$8="","",IF(RetiSD[[#This Row],[Squadra]]=CY$8,"",IF(ISERROR(VLOOKUP(RetiSD[[#This Row],[Squadra]]&amp;CY$8,Risultati[SqrCoppie],1,FALSE)),"-",IF(AND(INDEX(Risultati[Gol_SqrA],MATCH(RetiSD[[#This Row],[Squadra]]&amp;CY$8,Risultati[SqrCoppie],0))="",INDEX(Risultati[Gol_SqrA],MATCH(CY$8&amp;RetiSD[[#This Row],[Squadra]],Risultati[SqrCoppie],0))=""),"-",(SUMIFS(Risultati[Gol_SqrB],Risultati[SqrCoppie],CY$8&amp;RetiSD[[#This Row],[Squadra]])-SUMIFS(Risultati[Gol_SqrA],Risultati[SqrCoppie],CY$8&amp;RetiSD[[#This Row],[Squadra]]))+(SUMIFS(Risultati[Gol_SqrA],Risultati[SqrCoppie],RetiSD[[#This Row],[Squadra]]&amp;CY$8)-SUMIFS(Risultati[Gol_SqrB],Risultati[SqrCoppie],RetiSD[[#This Row],[Squadra]]&amp;CY$8)))))))</f>
        <v/>
      </c>
      <c r="DA18" s="1" t="str" cm="1">
        <f t="array" ref="DA18">IF(INDEX(ListaSquadre[],ROW()-ROW(Classifica[#Headers]))="","",INDEX(ListaSquadre[],ROW()-ROW(Classifica[#Headers])))</f>
        <v/>
      </c>
      <c r="DB18" s="2">
        <f ca="1">SUMIF(Risultati[SqrA],Classifica[[#This Row],[Squadra]],Risultati[Punti_SqrA])+SUMIF(Risultati[SqrB],Classifica[[#This Row],[Squadra]],Risultati[Punti_SqrB])-INDEX(Penalizzazione[PuntiPen],MATCH(Classifica[[#This Row],[Squadra]],Penalizzazione[ListaSqr],0))</f>
        <v>0</v>
      </c>
      <c r="DC18" s="2">
        <f ca="1">COUNTIFS(Risultati[Punti_SqrA],"&gt;=0",Risultati[SqrA],Classifica[[#This Row],[Squadra]])+COUNTIFS(Risultati[Punti_SqrB],"&gt;=0",Risultati[SqrB],Classifica[[#This Row],[Squadra]])</f>
        <v>0</v>
      </c>
      <c r="DD18" s="2">
        <f ca="1">Classifica[[#This Row],[Punti]]-Classifica[[#This Row],[Giocate]]/100-ROW()/100000</f>
        <v>-1.8000000000000001E-4</v>
      </c>
      <c r="DE18" s="2" t="str">
        <f t="array" aca="1" ref="DE18" ca="1">INDEX(Classifica[Squadra],MATCH(LARGE(Classifica[Parziale],ROW()-ROW(Classifica[#Headers])),Classifica[Parziale],0))</f>
        <v/>
      </c>
      <c r="DF18" s="2">
        <f ca="1">INDEX(Classifica[Punti],MATCH(Classifica[[#This Row],[ClParziale]],Classifica[Squadra],0))-INDEX(Classifica[Giocate],MATCH(Classifica[[#This Row],[ClParziale]],Classifica[Squadra],0))/100</f>
        <v>0</v>
      </c>
      <c r="DG18" s="2" t="str">
        <f ca="1">IF(COUNTIF(Classifica[PreParimerito],Classifica[[#This Row],[PreParimerito]])&gt;1,Classifica[[#This Row],[ClParziale]],"")</f>
        <v/>
      </c>
      <c r="DH18" s="2">
        <f ca="1">IF(Classifica[[#This Row],[Parimerito]]="",0,INDEX(Avulsa[ClassificaFinaleScontriDiretti],MATCH(Classifica[[#This Row],[Parimerito]],Avulsa[Squadre],0)))</f>
        <v>0</v>
      </c>
      <c r="DI18" s="2">
        <f ca="1">SUMIF(Risultati[SqrA],Classifica[[#This Row],[ClParziale]],Risultati[Gol_SqrA])+SUMIF(Risultati[SqrB],Classifica[[#This Row],[ClParziale]],Risultati[Gol_SqrB])</f>
        <v>0</v>
      </c>
      <c r="DJ18" s="2">
        <f ca="1">SUMIF(Risultati[SqrA],Classifica[[#This Row],[ClParziale]],Risultati[Gol_SqrB])+SUMIF(Risultati[SqrB],Classifica[[#This Row],[ClParziale]],Risultati[Gol_SqrA])</f>
        <v>0</v>
      </c>
      <c r="DK18" s="2">
        <f ca="1">Classifica[[#This Row],[GolFatti]]-Classifica[[#This Row],[GolSubiti]]</f>
        <v>0</v>
      </c>
      <c r="DL18" s="2">
        <f ca="1">(INDEX(Classifica[Punti],MATCH(Classifica[[#This Row],[ClParziale]],Classifica[Squadra],0))-INDEX(Classifica[Giocate],MATCH(Classifica[[#This Row],[ClParziale]],Classifica[Squadra],0))/100-Classifica[[#This Row],[Avulsa]]/10000+Classifica[[#This Row],[DifferenzaReti]]/1000000+Classifica[[#This Row],[GolFatti]]/100000000-COUNTIF(Classifica[ClParziale],"&lt;="&amp;Classifica[[#This Row],[ClParziale]])/10000000000)</f>
        <v>0</v>
      </c>
      <c r="DM18" s="2">
        <f ca="1">_xlfn.RANK.EQ(Classifica[[#This Row],[CalcoloClassificaFinale]],Classifica[CalcoloClassificaFinale],0)</f>
        <v>1</v>
      </c>
    </row>
    <row r="19" spans="2:117" x14ac:dyDescent="0.2">
      <c r="B19" s="1">
        <f t="shared" ca="1" si="0"/>
        <v>21</v>
      </c>
      <c r="C19" s="2" cm="1">
        <f t="array" ref="C19">Check[]/2</f>
        <v>2</v>
      </c>
      <c r="D19" s="1" t="str" cm="1">
        <f t="array" ref="D19">IF(ROW()-ROW(Helper[#Headers])&lt;Check[],"Giornata"&amp;ROW()-ROW(Helper[#Headers]),IF(ROW()-ROW(Helper[#Headers])&gt;(Check[]-1)*2,"","Giornata"&amp;12+ROW(D19)-Check[]))</f>
        <v/>
      </c>
      <c r="F19" s="1" cm="1">
        <f t="array" ref="F19">IF(ROW()-ROW(Risultati[#Headers])&gt;Check[]*(Check[]-1),"",Check[]*(Check[]-1)-Check[]*(Check[]-1)+ROW()-ROW(Risultati[#Headers]))</f>
        <v>11</v>
      </c>
      <c r="G19" s="1" t="str">
        <f ca="1">IF(Risultati[[#This Row],[ID_Riga]]="","",VLOOKUP(F19,Helper[],3,TRUE))</f>
        <v>Giornata22</v>
      </c>
      <c r="H19" s="1">
        <f ca="1">IF(Risultati[[#This Row],[ID_Riga]]="","",Risultati[[#This Row],[ID_Riga]]-VLOOKUP(Risultati[[#This Row],[ID_Riga]],Helper[],1,TRUE)+1)</f>
        <v>1</v>
      </c>
      <c r="I19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9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9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9" s="1" t="str">
        <f ca="1">IF(Risultati[[#This Row],[Punti_SqrA]]="","",IF(Risultati[[#This Row],[Punti_SqrA]]=3,0,IF(Risultati[[#This Row],[Punti_SqrA]]=0,3,1)))</f>
        <v/>
      </c>
      <c r="M19" s="1" t="str">
        <f ca="1">IF(Risultati[[#This Row],[Punti_SqrA]]="","",SUM(INDEX(INDIRECT(Risultati[[#This Row],[Tabella]]),Risultati[[#This Row],[RigaTab]],3)))</f>
        <v/>
      </c>
      <c r="N19" s="1" t="str">
        <f ca="1">IF(Risultati[[#This Row],[Punti_SqrA]]="","",SUM(INDEX(INDIRECT(Risultati[[#This Row],[Tabella]]),Risultati[[#This Row],[RigaTab]],4)))</f>
        <v/>
      </c>
      <c r="O19" s="1" t="str">
        <f ca="1">Risultati[[#This Row],[SqrA]]&amp;Risultati[[#This Row],[SqrB]]</f>
        <v/>
      </c>
      <c r="Q19" s="1" t="str" cm="1">
        <f t="array" ref="Q19">IF(INDEX(ListaSquadre[],ROW()-ROW(Penalizzazione[#Headers]))="","",INDEX(ListaSquadre[],ROW()-ROW(Penalizzazione[#Headers])))</f>
        <v/>
      </c>
      <c r="R19" s="1">
        <v>0</v>
      </c>
      <c r="T19" s="2">
        <f ca="1">IFERROR(INDEX(Classifica[PreParimerito],MATCH(Avulsa[[#This Row],[Squadre]],Classifica[ClParziale],0)),"")</f>
        <v>0</v>
      </c>
      <c r="U19" s="3" t="str">
        <f t="array" aca="1" ref="U19" ca="1">IF(ROWS(U$8:U18)&gt;COUNTA(Classifica[Parimerito]),"",IFERROR(INDEX(Classifica[Parimerito],SMALL(IF(Classifica[Parimerito]&lt;&gt;"",ROW(Classifica[Parimerito])-ROW(Classifica[#Headers])),ROWS(U$8:U18))),""))</f>
        <v/>
      </c>
      <c r="V19" s="2" t="str">
        <f ca="1">IF(Avulsa[[#This Row],[Parimerito]]="","",IF(Avulsa[[#This Row],[Parimerito]]=OFFSET(Avulsa[[#This Row],[Parimerito]],1,0),VLOOKUP(Avulsa[[#This Row],[Squadre]],$BI$9:$CC$28,MATCH(OFFSET(Avulsa[[#This Row],[Squadre]],1,0),$BJ$8:$CC$8,0)+1,FALSE),""))</f>
        <v/>
      </c>
      <c r="W19" s="2" t="str">
        <f ca="1">IF(Avulsa[[#This Row],[Parimerito]]="","",IF(Avulsa[[#This Row],[Parimerito]]=OFFSET(Avulsa[[#This Row],[Parimerito]],-1,0),VLOOKUP(Avulsa[[#This Row],[Squadre]],$BI$9:$CC$28,MATCH(OFFSET(Avulsa[[#This Row],[Squadre]],-1,0),$BJ$8:$CC$8,0)+1,FALSE),""))</f>
        <v/>
      </c>
      <c r="X19" s="2" t="str">
        <f ca="1">IF(Avulsa[[#This Row],[Parimerito]]="","",IF(Avulsa[[#This Row],[Parimerito]]=OFFSET(Avulsa[[#This Row],[Parimerito]],2,0),VLOOKUP(Avulsa[[#This Row],[Squadre]],$BI$9:$CC$28,MATCH(OFFSET(Avulsa[[#This Row],[Squadre]],2,0),$BJ$8:$CC$8,0)+1,FALSE),""))</f>
        <v/>
      </c>
      <c r="Y19" s="2" t="str">
        <f ca="1">IF(Avulsa[[#This Row],[Parimerito]]="","",IF(Avulsa[[#This Row],[Parimerito]]=OFFSET(Avulsa[[#This Row],[Parimerito]],-2,0),VLOOKUP(Avulsa[[#This Row],[Squadre]],$BI$9:$CC$28,MATCH(OFFSET(Avulsa[[#This Row],[Squadre]],-2,0),$BJ$8:$CC$8,0)+1,FALSE),""))</f>
        <v/>
      </c>
      <c r="Z19" s="2" t="str">
        <f ca="1">IF(Avulsa[[#This Row],[Parimerito]]="","",IF(Avulsa[[#This Row],[Parimerito]]=OFFSET(Avulsa[[#This Row],[Parimerito]],3,0),VLOOKUP(Avulsa[[#This Row],[Squadre]],$BI$9:$CC$28,MATCH(OFFSET(Avulsa[[#This Row],[Squadre]],3,0),$BJ$8:$CC$8,0)+1,FALSE),""))</f>
        <v/>
      </c>
      <c r="AA19" s="2" t="str">
        <f ca="1">IF(Avulsa[[#This Row],[Parimerito]]="","",IF(Avulsa[[#This Row],[Parimerito]]=OFFSET(Avulsa[[#This Row],[Parimerito]],-3,0),VLOOKUP(Avulsa[[#This Row],[Squadre]],$BI$9:$CC$28,MATCH(OFFSET(Avulsa[[#This Row],[Squadre]],-3,0),$BJ$8:$CC$8,0)+1,FALSE),""))</f>
        <v/>
      </c>
      <c r="AB19" s="2" t="str">
        <f ca="1">IF(Avulsa[[#This Row],[Parimerito]]="","",IF(Avulsa[[#This Row],[Parimerito]]=OFFSET(Avulsa[[#This Row],[Parimerito]],4,0),VLOOKUP(Avulsa[[#This Row],[Squadre]],$BI$9:$CC$28,MATCH(OFFSET(Avulsa[[#This Row],[Squadre]],4,0),$BJ$8:$CC$8,0)+1,FALSE),""))</f>
        <v/>
      </c>
      <c r="AC19" s="2" t="str">
        <f ca="1">IF(Avulsa[[#This Row],[Parimerito]]="","",IF(Avulsa[[#This Row],[Parimerito]]=OFFSET(Avulsa[[#This Row],[Parimerito]],-4,0),VLOOKUP(Avulsa[[#This Row],[Squadre]],$BI$9:$CC$28,MATCH(OFFSET(Avulsa[[#This Row],[Squadre]],-4,0),$BJ$8:$CC$8,0)+1,FALSE),""))</f>
        <v/>
      </c>
      <c r="AD19" s="2" t="str">
        <f ca="1">IF(Avulsa[[#This Row],[Parimerito]]="","",IF(Avulsa[[#This Row],[Parimerito]]=OFFSET(Avulsa[[#This Row],[Parimerito]],5,0),VLOOKUP(Avulsa[[#This Row],[Squadre]],$BI$9:$CC$28,MATCH(OFFSET(Avulsa[[#This Row],[Squadre]],5,0),$BJ$8:$CC$8,0)+1,FALSE),""))</f>
        <v/>
      </c>
      <c r="AE19" s="2" t="str">
        <f ca="1">IF(Avulsa[[#This Row],[Parimerito]]="","",IF(Avulsa[[#This Row],[Parimerito]]=OFFSET(Avulsa[[#This Row],[Parimerito]],-5,0),VLOOKUP(Avulsa[[#This Row],[Squadre]],$BI$9:$CC$28,MATCH(OFFSET(Avulsa[[#This Row],[Squadre]],-5,0),$BJ$8:$CC$8,0)+1,FALSE),""))</f>
        <v/>
      </c>
      <c r="AF19" s="2" t="str">
        <f ca="1">IF(Avulsa[[#This Row],[Parimerito]]="","",IF(Avulsa[[#This Row],[Parimerito]]=OFFSET(Avulsa[[#This Row],[Parimerito]],6,0),VLOOKUP(Avulsa[[#This Row],[Squadre]],$BI$9:$CC$28,MATCH(OFFSET(Avulsa[[#This Row],[Squadre]],6,0),$BJ$8:$CC$8,0)+1,FALSE),""))</f>
        <v/>
      </c>
      <c r="AG19" s="2" t="str">
        <f ca="1">IF(Avulsa[[#This Row],[Parimerito]]="","",IF(Avulsa[[#This Row],[Parimerito]]=OFFSET(Avulsa[[#This Row],[Parimerito]],-6,0),VLOOKUP(Avulsa[[#This Row],[Squadre]],$BI$9:$CC$28,MATCH(OFFSET(Avulsa[[#This Row],[Squadre]],-6,0),$BJ$8:$CC$8,0)+1,FALSE),""))</f>
        <v/>
      </c>
      <c r="AH19" s="2" t="str">
        <f ca="1">IF(Avulsa[[#This Row],[Parimerito]]="","",IF(Avulsa[[#This Row],[Parimerito]]=OFFSET(Avulsa[[#This Row],[Parimerito]],7,0),VLOOKUP(Avulsa[[#This Row],[Squadre]],$BI$9:$CC$28,MATCH(OFFSET(Avulsa[[#This Row],[Squadre]],7,0),$BJ$8:$CC$8,0)+1,FALSE),""))</f>
        <v/>
      </c>
      <c r="AI19" s="2" t="str">
        <f ca="1">IF(Avulsa[[#This Row],[Parimerito]]="","",IF(Avulsa[[#This Row],[Parimerito]]=OFFSET(Avulsa[[#This Row],[Parimerito]],-7,0),VLOOKUP(Avulsa[[#This Row],[Squadre]],$BI$9:$CC$28,MATCH(OFFSET(Avulsa[[#This Row],[Squadre]],-7,0),$BJ$8:$CC$8,0)+1,FALSE),""))</f>
        <v/>
      </c>
      <c r="AJ19" s="2" t="str">
        <f ca="1">IF(Avulsa[[#This Row],[Parimerito]]="","",IF(Avulsa[[#This Row],[Parimerito]]=OFFSET(Avulsa[[#This Row],[Parimerito]],8,0),VLOOKUP(Avulsa[[#This Row],[Squadre]],$BI$9:$CC$28,MATCH(OFFSET(Avulsa[[#This Row],[Squadre]],8,0),$BJ$8:$CC$8,0)+1,FALSE),""))</f>
        <v/>
      </c>
      <c r="AK19" s="2" t="str">
        <f ca="1">IF(Avulsa[[#This Row],[Parimerito]]="","",IF(Avulsa[[#This Row],[Parimerito]]=OFFSET(Avulsa[[#This Row],[Parimerito]],-8,0),VLOOKUP(Avulsa[[#This Row],[Squadre]],$BI$9:$CC$28,MATCH(OFFSET(Avulsa[[#This Row],[Squadre]],-8,0),$BJ$8:$CC$8,0)+1,FALSE),""))</f>
        <v/>
      </c>
      <c r="AL19" s="2">
        <f ca="1">IF(Avulsa[[#This Row],[Parimerito]]="","",SUM(Avulsa[[#This Row],[1a]:[8b]]))</f>
        <v>0</v>
      </c>
      <c r="AM19" s="2" t="e" cm="1">
        <f t="array" aca="1" ref="AM19" ca="1">IF(Avulsa[[#This Row],[Parimerito]]="","",SUMPRODUCT(--(Avulsa[[#This Row],[Parimerito]]=Avulsa[Parimerito]),--(Avulsa[[#This Row],[Punti]]&lt;Avulsa[Punti]))+1)</f>
        <v>#N/A</v>
      </c>
      <c r="AN19" s="2" t="str">
        <f ca="1">IF(Avulsa[[#This Row],[Parimerito]]="","",IF(Avulsa[[#This Row],[Parimerito]]=OFFSET(Avulsa[[#This Row],[Parimerito]],1,0),VLOOKUP(Avulsa[[#This Row],[Squadre]],$CE$9:$CY$28,MATCH(OFFSET(Avulsa[[#This Row],[Squadre]],1,0),$CF$8:$CY$8,0)+1,FALSE),""))</f>
        <v/>
      </c>
      <c r="AO19" s="2" t="str">
        <f ca="1">IF(Avulsa[[#This Row],[Parimerito]]="","",IF(Avulsa[[#This Row],[Parimerito]]=OFFSET(Avulsa[[#This Row],[Parimerito]],-1,0),VLOOKUP(Avulsa[[#This Row],[Squadre]],$CE$9:$CY$28,MATCH(OFFSET(Avulsa[[#This Row],[Squadre]],-1,0),$CF$8:$CY$8,0)+1,FALSE),""))</f>
        <v/>
      </c>
      <c r="AP19" s="2" t="str">
        <f ca="1">IF(Avulsa[[#This Row],[Parimerito]]="","",IF(Avulsa[[#This Row],[Parimerito]]=OFFSET(Avulsa[[#This Row],[Parimerito]],2,0),VLOOKUP(Avulsa[[#This Row],[Squadre]],$CE$9:$CY$28,MATCH(OFFSET(Avulsa[[#This Row],[Squadre]],2,0),$CF$8:$CY$8,0)+1,FALSE),""))</f>
        <v/>
      </c>
      <c r="AQ19" s="2" t="str">
        <f ca="1">IF(Avulsa[[#This Row],[Parimerito]]="","",IF(Avulsa[[#This Row],[Parimerito]]=OFFSET(Avulsa[[#This Row],[Parimerito]],-2,0),VLOOKUP(Avulsa[[#This Row],[Squadre]],$CE$9:$CY$28,MATCH(OFFSET(Avulsa[[#This Row],[Squadre]],-2,0),$CF$8:$CY$8,0)+1,FALSE),""))</f>
        <v/>
      </c>
      <c r="AR19" s="2" t="str">
        <f ca="1">IF(Avulsa[[#This Row],[Parimerito]]="","",IF(Avulsa[[#This Row],[Parimerito]]=OFFSET(Avulsa[[#This Row],[Parimerito]],3,0),VLOOKUP(Avulsa[[#This Row],[Squadre]],$CE$9:$CY$28,MATCH(OFFSET(Avulsa[[#This Row],[Squadre]],3,0),$CF$8:$CY$8,0)+1,FALSE),""))</f>
        <v/>
      </c>
      <c r="AS19" s="2" t="str">
        <f ca="1">IF(Avulsa[[#This Row],[Parimerito]]="","",IF(Avulsa[[#This Row],[Parimerito]]=OFFSET(Avulsa[[#This Row],[Parimerito]],-3,0),VLOOKUP(Avulsa[[#This Row],[Squadre]],$CE$9:$CY$28,MATCH(OFFSET(Avulsa[[#This Row],[Squadre]],-3,0),$CF$8:$CY$8,0)+1,FALSE),""))</f>
        <v/>
      </c>
      <c r="AT19" s="2" t="str">
        <f ca="1">IF(Avulsa[[#This Row],[Parimerito]]="","",IF(Avulsa[[#This Row],[Parimerito]]=OFFSET(Avulsa[[#This Row],[Parimerito]],4,0),VLOOKUP(Avulsa[[#This Row],[Squadre]],$CE$9:$CY$28,MATCH(OFFSET(Avulsa[[#This Row],[Squadre]],4,0),$CF$8:$CY$8,0)+1,FALSE),""))</f>
        <v/>
      </c>
      <c r="AU19" s="2" t="str">
        <f ca="1">IF(Avulsa[[#This Row],[Parimerito]]="","",IF(Avulsa[[#This Row],[Parimerito]]=OFFSET(Avulsa[[#This Row],[Parimerito]],-4,0),VLOOKUP(Avulsa[[#This Row],[Squadre]],$CE$9:$CY$28,MATCH(OFFSET(Avulsa[[#This Row],[Squadre]],-4,0),$CF$8:$CY$8,0)+1,FALSE),""))</f>
        <v/>
      </c>
      <c r="AV19" s="2" t="str">
        <f ca="1">IF(Avulsa[[#This Row],[Parimerito]]="","",IF(Avulsa[[#This Row],[Parimerito]]=OFFSET(Avulsa[[#This Row],[Parimerito]],5,0),VLOOKUP(Avulsa[[#This Row],[Squadre]],$CE$9:$CY$28,MATCH(OFFSET(Avulsa[[#This Row],[Squadre]],5,0),$CF$8:$CY$8,0)+1,FALSE),""))</f>
        <v/>
      </c>
      <c r="AW19" s="2" t="str">
        <f ca="1">IF(Avulsa[[#This Row],[Parimerito]]="","",IF(Avulsa[[#This Row],[Parimerito]]=OFFSET(Avulsa[[#This Row],[Parimerito]],-5,0),VLOOKUP(Avulsa[[#This Row],[Squadre]],$CE$9:$CY$28,MATCH(OFFSET(Avulsa[[#This Row],[Squadre]],-5,0),$CF$8:$CY$8,0)+1,FALSE),""))</f>
        <v/>
      </c>
      <c r="AX19" s="2" t="str">
        <f ca="1">IF(Avulsa[[#This Row],[Parimerito]]="","",IF(Avulsa[[#This Row],[Parimerito]]=OFFSET(Avulsa[[#This Row],[Parimerito]],6,0),VLOOKUP(Avulsa[[#This Row],[Squadre]],$CE$9:$CY$28,MATCH(OFFSET(Avulsa[[#This Row],[Squadre]],6,0),$CF$8:$CY$8,0)+1,FALSE),""))</f>
        <v/>
      </c>
      <c r="AY19" s="2" t="str">
        <f ca="1">IF(Avulsa[[#This Row],[Parimerito]]="","",IF(Avulsa[[#This Row],[Parimerito]]=OFFSET(Avulsa[[#This Row],[Parimerito]],-6,0),VLOOKUP(Avulsa[[#This Row],[Squadre]],$CE$9:$CY$28,MATCH(OFFSET(Avulsa[[#This Row],[Squadre]],-6,0),$CF$8:$CY$8,0)+1,FALSE),""))</f>
        <v/>
      </c>
      <c r="AZ19" s="2" t="str">
        <f ca="1">IF(Avulsa[[#This Row],[Parimerito]]="","",IF(Avulsa[[#This Row],[Parimerito]]=OFFSET(Avulsa[[#This Row],[Parimerito]],7,0),VLOOKUP(Avulsa[[#This Row],[Squadre]],$CE$9:$CY$28,MATCH(OFFSET(Avulsa[[#This Row],[Squadre]],7,0),$CF$8:$CY$8,0)+1,FALSE),""))</f>
        <v/>
      </c>
      <c r="BA19" s="2" t="str">
        <f ca="1">IF(Avulsa[[#This Row],[Parimerito]]="","",IF(Avulsa[[#This Row],[Parimerito]]=OFFSET(Avulsa[[#This Row],[Parimerito]],-7,0),VLOOKUP(Avulsa[[#This Row],[Squadre]],$CE$9:$CY$28,MATCH(OFFSET(Avulsa[[#This Row],[Squadre]],-7,0),$CF$8:$CY$8,0)+1,FALSE),""))</f>
        <v/>
      </c>
      <c r="BB19" s="2" t="str">
        <f ca="1">IF(Avulsa[[#This Row],[Parimerito]]="","",IF(Avulsa[[#This Row],[Parimerito]]=OFFSET(Avulsa[[#This Row],[Parimerito]],8,0),VLOOKUP(Avulsa[[#This Row],[Squadre]],$CE$9:$CY$28,MATCH(OFFSET(Avulsa[[#This Row],[Squadre]],8,0),$CF$8:$CY$8,0)+1,FALSE),""))</f>
        <v/>
      </c>
      <c r="BC19" s="2" t="str">
        <f ca="1">IF(Avulsa[[#This Row],[Parimerito]]="","",IF(Avulsa[[#This Row],[Parimerito]]=OFFSET(Avulsa[[#This Row],[Parimerito]],-8,0),VLOOKUP(Avulsa[[#This Row],[Squadre]],$CE$9:$CY$28,MATCH(OFFSET(Avulsa[[#This Row],[Squadre]],-8,0),$CF$8:$CY$8,0)+1,FALSE),""))</f>
        <v/>
      </c>
      <c r="BD19" s="2">
        <f ca="1">IF(Avulsa[[#This Row],[Parimerito]]="","",SUM(Avulsa[[#This Row],[a1]:[h2]]))</f>
        <v>0</v>
      </c>
      <c r="BE19" s="2" t="e" cm="1">
        <f t="array" aca="1" ref="BE19" ca="1">IF(Avulsa[[#This Row],[Parimerito]]="","",SUMPRODUCT(--(Avulsa[[#This Row],[Parimerito]]=Avulsa[Parimerito]),--(Avulsa[[#This Row],[Gol]]&lt;Avulsa[Gol]))+1)</f>
        <v>#N/A</v>
      </c>
      <c r="BF19" s="2" t="str">
        <f ca="1">IFERROR(Avulsa[[#This Row],[ClassificaPuntiScontriDiretti]]+Avulsa[[#This Row],[ClassificaGolScontriDiretti]]/100,"")</f>
        <v/>
      </c>
      <c r="BG19" s="2" t="str">
        <f ca="1">IFERROR(_xlfn.RANK.EQ(Avulsa[[#This Row],[calc]],Avulsa[calc],1),"")</f>
        <v/>
      </c>
      <c r="BI19" s="16" t="str" cm="1">
        <f t="array" ref="BI19">IF(INDEX(ListaSquadre[],ROW()-1-ROW(PuntiSD[#Headers]))="","",INDEX(ListaSquadre[],ROW()-1-ROW(PuntiSD[#Headers])))</f>
        <v/>
      </c>
      <c r="BJ19" s="18" t="str">
        <f>IF(PuntiSD[[#This Row],[Squadra]]="","",IF(BJ$8="","",IF(PuntiSD[[#This Row],[Squadra]]=BJ$8,"",IF(ISERROR(VLOOKUP(PuntiSD[[#This Row],[Squadra]]&amp;BJ$8,Risultati[SqrCoppie],1,FALSE)),"-",IF(AND(INDEX(Risultati[Punti_SqrA],MATCH(PuntiSD[[#This Row],[Squadra]]&amp;BJ$8,Risultati[SqrCoppie],0))="",INDEX(Risultati[Punti_SqrA],MATCH(BJ$8&amp;PuntiSD[[#This Row],[Squadra]],Risultati[SqrCoppie],0))=""),"-",SUMIFS(Risultati[Punti_SqrA],Risultati[SqrA],PuntiSD[[#This Row],[Squadra]],Risultati[SqrB],BJ$8)+SUMIFS(Risultati[Punti_SqrB],Risultati[SqrB],PuntiSD[[#This Row],[Squadra]],Risultati[SqrA],BJ$8))))))</f>
        <v/>
      </c>
      <c r="BK19" s="18" t="str">
        <f>IF(PuntiSD[[#This Row],[Squadra]]="","",IF(BK$8="","",IF(PuntiSD[[#This Row],[Squadra]]=BK$8,"",IF(ISERROR(VLOOKUP(PuntiSD[[#This Row],[Squadra]]&amp;BK$8,Risultati[SqrCoppie],1,FALSE)),"-",IF(AND(INDEX(Risultati[Punti_SqrA],MATCH(PuntiSD[[#This Row],[Squadra]]&amp;BK$8,Risultati[SqrCoppie],0))="",INDEX(Risultati[Punti_SqrA],MATCH(BK$8&amp;PuntiSD[[#This Row],[Squadra]],Risultati[SqrCoppie],0))=""),"-",SUMIFS(Risultati[Punti_SqrA],Risultati[SqrA],PuntiSD[[#This Row],[Squadra]],Risultati[SqrB],BK$8)+SUMIFS(Risultati[Punti_SqrB],Risultati[SqrB],PuntiSD[[#This Row],[Squadra]],Risultati[SqrA],BK$8))))))</f>
        <v/>
      </c>
      <c r="BL19" s="2" t="str">
        <f>IF(PuntiSD[[#This Row],[Squadra]]="","",IF(BL$8="","",IF(PuntiSD[[#This Row],[Squadra]]=BL$8,"",IF(ISERROR(VLOOKUP(PuntiSD[[#This Row],[Squadra]]&amp;BL$8,Risultati[SqrCoppie],1,FALSE)),"-",IF(AND(INDEX(Risultati[Punti_SqrA],MATCH(PuntiSD[[#This Row],[Squadra]]&amp;BL$8,Risultati[SqrCoppie],0))="",INDEX(Risultati[Punti_SqrA],MATCH(BL$8&amp;PuntiSD[[#This Row],[Squadra]],Risultati[SqrCoppie],0))=""),"-",SUMIFS(Risultati[Punti_SqrA],Risultati[SqrA],PuntiSD[[#This Row],[Squadra]],Risultati[SqrB],BL$8)+SUMIFS(Risultati[Punti_SqrB],Risultati[SqrB],PuntiSD[[#This Row],[Squadra]],Risultati[SqrA],BL$8))))))</f>
        <v/>
      </c>
      <c r="BM19" s="2" t="str">
        <f>IF(PuntiSD[[#This Row],[Squadra]]="","",IF(BM$8="","",IF(PuntiSD[[#This Row],[Squadra]]=BM$8,"",IF(ISERROR(VLOOKUP(PuntiSD[[#This Row],[Squadra]]&amp;BM$8,Risultati[SqrCoppie],1,FALSE)),"-",IF(AND(INDEX(Risultati[Punti_SqrA],MATCH(PuntiSD[[#This Row],[Squadra]]&amp;BM$8,Risultati[SqrCoppie],0))="",INDEX(Risultati[Punti_SqrA],MATCH(BM$8&amp;PuntiSD[[#This Row],[Squadra]],Risultati[SqrCoppie],0))=""),"-",SUMIFS(Risultati[Punti_SqrA],Risultati[SqrA],PuntiSD[[#This Row],[Squadra]],Risultati[SqrB],BM$8)+SUMIFS(Risultati[Punti_SqrB],Risultati[SqrB],PuntiSD[[#This Row],[Squadra]],Risultati[SqrA],BM$8))))))</f>
        <v/>
      </c>
      <c r="BN19" s="2" t="str">
        <f>IF(PuntiSD[[#This Row],[Squadra]]="","",IF(BN$8="","",IF(PuntiSD[[#This Row],[Squadra]]=BN$8,"",IF(ISERROR(VLOOKUP(PuntiSD[[#This Row],[Squadra]]&amp;BN$8,Risultati[SqrCoppie],1,FALSE)),"-",IF(AND(INDEX(Risultati[Punti_SqrA],MATCH(PuntiSD[[#This Row],[Squadra]]&amp;BN$8,Risultati[SqrCoppie],0))="",INDEX(Risultati[Punti_SqrA],MATCH(BN$8&amp;PuntiSD[[#This Row],[Squadra]],Risultati[SqrCoppie],0))=""),"-",SUMIFS(Risultati[Punti_SqrA],Risultati[SqrA],PuntiSD[[#This Row],[Squadra]],Risultati[SqrB],BN$8)+SUMIFS(Risultati[Punti_SqrB],Risultati[SqrB],PuntiSD[[#This Row],[Squadra]],Risultati[SqrA],BN$8))))))</f>
        <v/>
      </c>
      <c r="BO19" s="2" t="str">
        <f>IF(PuntiSD[[#This Row],[Squadra]]="","",IF(BO$8="","",IF(PuntiSD[[#This Row],[Squadra]]=BO$8,"",IF(ISERROR(VLOOKUP(PuntiSD[[#This Row],[Squadra]]&amp;BO$8,Risultati[SqrCoppie],1,FALSE)),"-",IF(AND(INDEX(Risultati[Punti_SqrA],MATCH(PuntiSD[[#This Row],[Squadra]]&amp;BO$8,Risultati[SqrCoppie],0))="",INDEX(Risultati[Punti_SqrA],MATCH(BO$8&amp;PuntiSD[[#This Row],[Squadra]],Risultati[SqrCoppie],0))=""),"-",SUMIFS(Risultati[Punti_SqrA],Risultati[SqrA],PuntiSD[[#This Row],[Squadra]],Risultati[SqrB],BO$8)+SUMIFS(Risultati[Punti_SqrB],Risultati[SqrB],PuntiSD[[#This Row],[Squadra]],Risultati[SqrA],BO$8))))))</f>
        <v/>
      </c>
      <c r="BP19" s="2" t="str">
        <f>IF(PuntiSD[[#This Row],[Squadra]]="","",IF(BP$8="","",IF(PuntiSD[[#This Row],[Squadra]]=BP$8,"",IF(ISERROR(VLOOKUP(PuntiSD[[#This Row],[Squadra]]&amp;BP$8,Risultati[SqrCoppie],1,FALSE)),"-",IF(AND(INDEX(Risultati[Punti_SqrA],MATCH(PuntiSD[[#This Row],[Squadra]]&amp;BP$8,Risultati[SqrCoppie],0))="",INDEX(Risultati[Punti_SqrA],MATCH(BP$8&amp;PuntiSD[[#This Row],[Squadra]],Risultati[SqrCoppie],0))=""),"-",SUMIFS(Risultati[Punti_SqrA],Risultati[SqrA],PuntiSD[[#This Row],[Squadra]],Risultati[SqrB],BP$8)+SUMIFS(Risultati[Punti_SqrB],Risultati[SqrB],PuntiSD[[#This Row],[Squadra]],Risultati[SqrA],BP$8))))))</f>
        <v/>
      </c>
      <c r="BQ19" s="2" t="str">
        <f>IF(PuntiSD[[#This Row],[Squadra]]="","",IF(BQ$8="","",IF(PuntiSD[[#This Row],[Squadra]]=BQ$8,"",IF(ISERROR(VLOOKUP(PuntiSD[[#This Row],[Squadra]]&amp;BQ$8,Risultati[SqrCoppie],1,FALSE)),"-",IF(AND(INDEX(Risultati[Punti_SqrA],MATCH(PuntiSD[[#This Row],[Squadra]]&amp;BQ$8,Risultati[SqrCoppie],0))="",INDEX(Risultati[Punti_SqrA],MATCH(BQ$8&amp;PuntiSD[[#This Row],[Squadra]],Risultati[SqrCoppie],0))="",),"-",SUMIFS(Risultati[Punti_SqrA],Risultati[SqrA],PuntiSD[[#This Row],[Squadra]],Risultati[SqrB],BQ$8)+SUMIFS(Risultati[Punti_SqrB],Risultati[SqrB],PuntiSD[[#This Row],[Squadra]],Risultati[SqrA],BQ$8))))))</f>
        <v/>
      </c>
      <c r="BR19" s="2" t="str">
        <f>IF(PuntiSD[[#This Row],[Squadra]]="","",IF(BR$8="","",IF(PuntiSD[[#This Row],[Squadra]]=BR$8,"",IF(ISERROR(VLOOKUP(PuntiSD[[#This Row],[Squadra]]&amp;BR$8,Risultati[SqrCoppie],1,FALSE)),"-",IF(AND(INDEX(Risultati[Punti_SqrA],MATCH(PuntiSD[[#This Row],[Squadra]]&amp;BR$8,Risultati[SqrCoppie],0))="",INDEX(Risultati[Punti_SqrA],MATCH(BR$8&amp;PuntiSD[[#This Row],[Squadra]],Risultati[SqrCoppie],0))=""),"-",SUMIFS(Risultati[Punti_SqrA],Risultati[SqrA],PuntiSD[[#This Row],[Squadra]],Risultati[SqrB],BR$8)+SUMIFS(Risultati[Punti_SqrB],Risultati[SqrB],PuntiSD[[#This Row],[Squadra]],Risultati[SqrA],BR$8))))))</f>
        <v/>
      </c>
      <c r="BS19" s="2" t="str">
        <f>IF(PuntiSD[[#This Row],[Squadra]]="","",IF(BS$8="","",IF(PuntiSD[[#This Row],[Squadra]]=BS$8,"",IF(ISERROR(VLOOKUP(PuntiSD[[#This Row],[Squadra]]&amp;BS$8,Risultati[SqrCoppie],1,FALSE)),"-",IF(AND(INDEX(Risultati[Punti_SqrA],MATCH(PuntiSD[[#This Row],[Squadra]]&amp;BS$8,Risultati[SqrCoppie],0))="",INDEX(Risultati[Punti_SqrA],MATCH(BS$8&amp;PuntiSD[[#This Row],[Squadra]],Risultati[SqrCoppie],0))=""),"-",SUMIFS(Risultati[Punti_SqrA],Risultati[SqrA],PuntiSD[[#This Row],[Squadra]],Risultati[SqrB],BS$8)+SUMIFS(Risultati[Punti_SqrB],Risultati[SqrB],PuntiSD[[#This Row],[Squadra]],Risultati[SqrA],BS$8))))))</f>
        <v/>
      </c>
      <c r="BT19" s="2" t="str">
        <f>IF(PuntiSD[[#This Row],[Squadra]]="","",IF(BT$8="","",IF(PuntiSD[[#This Row],[Squadra]]=BT$8,"",IF(ISERROR(VLOOKUP(PuntiSD[[#This Row],[Squadra]]&amp;BT$8,Risultati[SqrCoppie],1,FALSE)),"-",IF(AND(INDEX(Risultati[Punti_SqrA],MATCH(PuntiSD[[#This Row],[Squadra]]&amp;BT$8,Risultati[SqrCoppie],0))="",INDEX(Risultati[Punti_SqrA],MATCH(BT$8&amp;PuntiSD[[#This Row],[Squadra]],Risultati[SqrCoppie],0))=""),"-",SUMIFS(Risultati[Punti_SqrA],Risultati[SqrA],PuntiSD[[#This Row],[Squadra]],Risultati[SqrB],BT$8)+SUMIFS(Risultati[Punti_SqrB],Risultati[SqrB],PuntiSD[[#This Row],[Squadra]],Risultati[SqrA],BT$8))))))</f>
        <v/>
      </c>
      <c r="BU19" s="2" t="str">
        <f>IF(PuntiSD[[#This Row],[Squadra]]="","",IF(BU$8="","",IF(PuntiSD[[#This Row],[Squadra]]=BU$8,"",IF(ISERROR(VLOOKUP(PuntiSD[[#This Row],[Squadra]]&amp;BU$8,Risultati[SqrCoppie],1,FALSE)),"-",IF(AND(INDEX(Risultati[Punti_SqrA],MATCH(PuntiSD[[#This Row],[Squadra]]&amp;BU$8,Risultati[SqrCoppie],0))="",INDEX(Risultati[Punti_SqrA],MATCH(BU$8&amp;PuntiSD[[#This Row],[Squadra]],Risultati[SqrCoppie],0))=""),"-",SUMIFS(Risultati[Punti_SqrA],Risultati[SqrA],PuntiSD[[#This Row],[Squadra]],Risultati[SqrB],BU$8)+SUMIFS(Risultati[Punti_SqrB],Risultati[SqrB],PuntiSD[[#This Row],[Squadra]],Risultati[SqrA],BU$8))))))</f>
        <v/>
      </c>
      <c r="BV19" s="2" t="str">
        <f>IF(PuntiSD[[#This Row],[Squadra]]="","",IF(BV$8="","",IF(PuntiSD[[#This Row],[Squadra]]=BV$8,"",IF(ISERROR(VLOOKUP(PuntiSD[[#This Row],[Squadra]]&amp;BV$8,Risultati[SqrCoppie],1,FALSE)),"-",IF(AND(INDEX(Risultati[Punti_SqrA],MATCH(PuntiSD[[#This Row],[Squadra]]&amp;BV$8,Risultati[SqrCoppie],0))="",INDEX(Risultati[Punti_SqrA],MATCH(BV$8&amp;PuntiSD[[#This Row],[Squadra]],Risultati[SqrCoppie],0))=""),"-",SUMIFS(Risultati[Punti_SqrA],Risultati[SqrA],PuntiSD[[#This Row],[Squadra]],Risultati[SqrB],BV$8)+SUMIFS(Risultati[Punti_SqrB],Risultati[SqrB],PuntiSD[[#This Row],[Squadra]],Risultati[SqrA],BV$8))))))</f>
        <v/>
      </c>
      <c r="BW19" s="2" t="str">
        <f>IF(PuntiSD[[#This Row],[Squadra]]="","",IF(BW$8="","",IF(PuntiSD[[#This Row],[Squadra]]=BW$8,"",IF(ISERROR(VLOOKUP(PuntiSD[[#This Row],[Squadra]]&amp;BW$8,Risultati[SqrCoppie],1,FALSE)),"-",IF(AND(INDEX(Risultati[Punti_SqrA],MATCH(PuntiSD[[#This Row],[Squadra]]&amp;BW$8,Risultati[SqrCoppie],0))="",INDEX(Risultati[Punti_SqrA],MATCH(BW$8&amp;PuntiSD[[#This Row],[Squadra]],Risultati[SqrCoppie],0))=""),"-",SUMIFS(Risultati[Punti_SqrA],Risultati[SqrA],PuntiSD[[#This Row],[Squadra]],Risultati[SqrB],BW$8)+SUMIFS(Risultati[Punti_SqrB],Risultati[SqrB],PuntiSD[[#This Row],[Squadra]],Risultati[SqrA],BW$8))))))</f>
        <v/>
      </c>
      <c r="BX19" s="2" t="str">
        <f>IF(PuntiSD[[#This Row],[Squadra]]="","",IF(BX$8="","",IF(PuntiSD[[#This Row],[Squadra]]=BX$8,"",IF(ISERROR(VLOOKUP(PuntiSD[[#This Row],[Squadra]]&amp;BX$8,Risultati[SqrCoppie],1,FALSE)),"-",IF(AND(INDEX(Risultati[Punti_SqrA],MATCH(PuntiSD[[#This Row],[Squadra]]&amp;BX$8,Risultati[SqrCoppie],0))="",INDEX(Risultati[Punti_SqrA],MATCH(BX$8&amp;PuntiSD[[#This Row],[Squadra]],Risultati[SqrCoppie],0))=""),"-",SUMIFS(Risultati[Punti_SqrA],Risultati[SqrA],PuntiSD[[#This Row],[Squadra]],Risultati[SqrB],BX$8)+SUMIFS(Risultati[Punti_SqrB],Risultati[SqrB],PuntiSD[[#This Row],[Squadra]],Risultati[SqrA],BX$8))))))</f>
        <v/>
      </c>
      <c r="BY19" s="2" t="str">
        <f>IF(PuntiSD[[#This Row],[Squadra]]="","",IF(BY$8="","",IF(PuntiSD[[#This Row],[Squadra]]=BY$8,"",IF(ISERROR(VLOOKUP(PuntiSD[[#This Row],[Squadra]]&amp;BY$8,Risultati[SqrCoppie],1,FALSE)),"-",IF(AND(INDEX(Risultati[Punti_SqrA],MATCH(PuntiSD[[#This Row],[Squadra]]&amp;BY$8,Risultati[SqrCoppie],0))="",INDEX(Risultati[Punti_SqrA],MATCH(BY$8&amp;PuntiSD[[#This Row],[Squadra]],Risultati[SqrCoppie],0))=""),"-",SUMIFS(Risultati[Punti_SqrA],Risultati[SqrA],PuntiSD[[#This Row],[Squadra]],Risultati[SqrB],BY$8)+SUMIFS(Risultati[Punti_SqrB],Risultati[SqrB],PuntiSD[[#This Row],[Squadra]],Risultati[SqrA],BY$8))))))</f>
        <v/>
      </c>
      <c r="BZ19" s="2" t="str">
        <f>IF(PuntiSD[[#This Row],[Squadra]]="","",IF(BZ$8="","",IF(PuntiSD[[#This Row],[Squadra]]=BZ$8,"",IF(ISERROR(VLOOKUP(PuntiSD[[#This Row],[Squadra]]&amp;BZ$8,Risultati[SqrCoppie],1,FALSE)),"-",IF(AND(INDEX(Risultati[Punti_SqrA],MATCH(PuntiSD[[#This Row],[Squadra]]&amp;BZ$8,Risultati[SqrCoppie],0))="",INDEX(Risultati[Punti_SqrA],MATCH(BZ$8&amp;PuntiSD[[#This Row],[Squadra]],Risultati[SqrCoppie],0))=""),"-",SUMIFS(Risultati[Punti_SqrA],Risultati[SqrA],PuntiSD[[#This Row],[Squadra]],Risultati[SqrB],BZ$8)+SUMIFS(Risultati[Punti_SqrB],Risultati[SqrB],PuntiSD[[#This Row],[Squadra]],Risultati[SqrA],BZ$8))))))</f>
        <v/>
      </c>
      <c r="CA19" s="2" t="str">
        <f>IF(PuntiSD[[#This Row],[Squadra]]="","",IF(CA$8="","",IF(PuntiSD[[#This Row],[Squadra]]=CA$8,"",IF(ISERROR(VLOOKUP(PuntiSD[[#This Row],[Squadra]]&amp;CA$8,Risultati[SqrCoppie],1,FALSE)),"-",IF(AND(INDEX(Risultati[Punti_SqrA],MATCH(PuntiSD[[#This Row],[Squadra]]&amp;CA$8,Risultati[SqrCoppie],0))="",INDEX(Risultati[Punti_SqrA],MATCH(CA$8&amp;PuntiSD[[#This Row],[Squadra]],Risultati[SqrCoppie],0))=""),"-",SUMIFS(Risultati[Punti_SqrA],Risultati[SqrA],PuntiSD[[#This Row],[Squadra]],Risultati[SqrB],CA$8)+SUMIFS(Risultati[Punti_SqrB],Risultati[SqrB],PuntiSD[[#This Row],[Squadra]],Risultati[SqrA],CA$8))))))</f>
        <v/>
      </c>
      <c r="CB19" s="2" t="str">
        <f>IF(PuntiSD[[#This Row],[Squadra]]="","",IF(CB$8="","",IF(PuntiSD[[#This Row],[Squadra]]=CB$8,"",IF(ISERROR(VLOOKUP(PuntiSD[[#This Row],[Squadra]]&amp;CB$8,Risultati[SqrCoppie],1,FALSE)),"-",IF(AND(INDEX(Risultati[Punti_SqrA],MATCH(PuntiSD[[#This Row],[Squadra]]&amp;CB$8,Risultati[SqrCoppie],0))="",INDEX(Risultati[Punti_SqrA],MATCH(CB$8&amp;PuntiSD[[#This Row],[Squadra]],Risultati[SqrCoppie],0))=""),"-",SUMIFS(Risultati[Punti_SqrA],Risultati[SqrA],PuntiSD[[#This Row],[Squadra]],Risultati[SqrB],CB$8)+SUMIFS(Risultati[Punti_SqrB],Risultati[SqrB],PuntiSD[[#This Row],[Squadra]],Risultati[SqrA],CB$8))))))</f>
        <v/>
      </c>
      <c r="CC19" s="2" t="str">
        <f>IF(PuntiSD[[#This Row],[Squadra]]="","",IF(CC$8="","",IF(PuntiSD[[#This Row],[Squadra]]=CC$8,"",IF(ISERROR(VLOOKUP(PuntiSD[[#This Row],[Squadra]]&amp;CC$8,Risultati[SqrCoppie],1,FALSE)),"-",IF(AND(INDEX(Risultati[Punti_SqrA],MATCH(PuntiSD[[#This Row],[Squadra]]&amp;CC$8,Risultati[SqrCoppie],0))="",INDEX(Risultati[Punti_SqrA],MATCH(CC$8&amp;PuntiSD[[#This Row],[Squadra]],Risultati[SqrCoppie],0))=""),"-",SUMIFS(Risultati[Punti_SqrA],Risultati[SqrA],PuntiSD[[#This Row],[Squadra]],Risultati[SqrB],CC$8)+SUMIFS(Risultati[Punti_SqrB],Risultati[SqrB],PuntiSD[[#This Row],[Squadra]],Risultati[SqrA],CC$8))))))</f>
        <v/>
      </c>
      <c r="CE19" s="16" t="str" cm="1">
        <f t="array" ref="CE19">IF(INDEX(ListaSquadre[],ROW()-1-ROW(RetiSD[#Headers]))="","",INDEX(ListaSquadre[],ROW()-1-ROW(RetiSD[#Headers])))</f>
        <v/>
      </c>
      <c r="CF19" s="18" t="str">
        <f>IF(RetiSD[[#This Row],[Squadra]]="","",IF(CF$8="","",IF(RetiSD[[#This Row],[Squadra]]=CF$8,"",IF(ISERROR(VLOOKUP(RetiSD[[#This Row],[Squadra]]&amp;CF$8,Risultati[SqrCoppie],1,FALSE)),"-",IF(AND(INDEX(Risultati[Gol_SqrA],MATCH(RetiSD[[#This Row],[Squadra]]&amp;CF$8,Risultati[SqrCoppie],0))="",INDEX(Risultati[Gol_SqrA],MATCH(CF$8&amp;RetiSD[[#This Row],[Squadra]],Risultati[SqrCoppie],0))=""),"-",(SUMIFS(Risultati[Gol_SqrB],Risultati[SqrCoppie],CF$8&amp;RetiSD[[#This Row],[Squadra]])-SUMIFS(Risultati[Gol_SqrA],Risultati[SqrCoppie],CF$8&amp;RetiSD[[#This Row],[Squadra]]))+(SUMIFS(Risultati[Gol_SqrA],Risultati[SqrCoppie],RetiSD[[#This Row],[Squadra]]&amp;CF$8)-SUMIFS(Risultati[Gol_SqrB],Risultati[SqrCoppie],RetiSD[[#This Row],[Squadra]]&amp;CF$8)))))))</f>
        <v/>
      </c>
      <c r="CG19" s="2" t="str">
        <f>IF(RetiSD[[#This Row],[Squadra]]="","",IF(CG$8="","",IF(RetiSD[[#This Row],[Squadra]]=CG$8,"",IF(ISERROR(VLOOKUP(RetiSD[[#This Row],[Squadra]]&amp;CG$8,Risultati[SqrCoppie],1,FALSE)),"-",IF(AND(INDEX(Risultati[Gol_SqrA],MATCH(RetiSD[[#This Row],[Squadra]]&amp;CG$8,Risultati[SqrCoppie],0))="",INDEX(Risultati[Gol_SqrA],MATCH(CG$8&amp;RetiSD[[#This Row],[Squadra]],Risultati[SqrCoppie],0))=""),"-",(SUMIFS(Risultati[Gol_SqrB],Risultati[SqrCoppie],CG$8&amp;RetiSD[[#This Row],[Squadra]])-SUMIFS(Risultati[Gol_SqrA],Risultati[SqrCoppie],CG$8&amp;RetiSD[[#This Row],[Squadra]]))+(SUMIFS(Risultati[Gol_SqrA],Risultati[SqrCoppie],RetiSD[[#This Row],[Squadra]]&amp;CG$8)-SUMIFS(Risultati[Gol_SqrB],Risultati[SqrCoppie],RetiSD[[#This Row],[Squadra]]&amp;CG$8)))))))</f>
        <v/>
      </c>
      <c r="CH19" s="2" t="str">
        <f>IF(RetiSD[[#This Row],[Squadra]]="","",IF(CH$8="","",IF(RetiSD[[#This Row],[Squadra]]=CH$8,"",IF(ISERROR(VLOOKUP(RetiSD[[#This Row],[Squadra]]&amp;CH$8,Risultati[SqrCoppie],1,FALSE)),"-",IF(AND(INDEX(Risultati[Gol_SqrA],MATCH(RetiSD[[#This Row],[Squadra]]&amp;CH$8,Risultati[SqrCoppie],0))="",INDEX(Risultati[Gol_SqrA],MATCH(CH$8&amp;RetiSD[[#This Row],[Squadra]],Risultati[SqrCoppie],0))=""),"-",(SUMIFS(Risultati[Gol_SqrB],Risultati[SqrCoppie],CH$8&amp;RetiSD[[#This Row],[Squadra]])-SUMIFS(Risultati[Gol_SqrA],Risultati[SqrCoppie],CH$8&amp;RetiSD[[#This Row],[Squadra]]))+(SUMIFS(Risultati[Gol_SqrA],Risultati[SqrCoppie],RetiSD[[#This Row],[Squadra]]&amp;CH$8)-SUMIFS(Risultati[Gol_SqrB],Risultati[SqrCoppie],RetiSD[[#This Row],[Squadra]]&amp;CH$8)))))))</f>
        <v/>
      </c>
      <c r="CI19" s="2" t="str">
        <f>IF(RetiSD[[#This Row],[Squadra]]="","",IF(CI$8="","",IF(RetiSD[[#This Row],[Squadra]]=CI$8,"",IF(ISERROR(VLOOKUP(RetiSD[[#This Row],[Squadra]]&amp;CI$8,Risultati[SqrCoppie],1,FALSE)),"-",IF(AND(INDEX(Risultati[Gol_SqrA],MATCH(RetiSD[[#This Row],[Squadra]]&amp;CI$8,Risultati[SqrCoppie],0))="",INDEX(Risultati[Gol_SqrA],MATCH(CI$8&amp;RetiSD[[#This Row],[Squadra]],Risultati[SqrCoppie],0))=""),"-",(SUMIFS(Risultati[Gol_SqrB],Risultati[SqrCoppie],CI$8&amp;RetiSD[[#This Row],[Squadra]])-SUMIFS(Risultati[Gol_SqrA],Risultati[SqrCoppie],CI$8&amp;RetiSD[[#This Row],[Squadra]]))+(SUMIFS(Risultati[Gol_SqrA],Risultati[SqrCoppie],RetiSD[[#This Row],[Squadra]]&amp;CI$8)-SUMIFS(Risultati[Gol_SqrB],Risultati[SqrCoppie],RetiSD[[#This Row],[Squadra]]&amp;CI$8)))))))</f>
        <v/>
      </c>
      <c r="CJ19" s="2" t="str">
        <f>IF(RetiSD[[#This Row],[Squadra]]="","",IF(CJ$8="","",IF(RetiSD[[#This Row],[Squadra]]=CJ$8,"",IF(ISERROR(VLOOKUP(RetiSD[[#This Row],[Squadra]]&amp;CJ$8,Risultati[SqrCoppie],1,FALSE)),"-",IF(AND(INDEX(Risultati[Gol_SqrA],MATCH(RetiSD[[#This Row],[Squadra]]&amp;CJ$8,Risultati[SqrCoppie],0))="",INDEX(Risultati[Gol_SqrA],MATCH(CJ$8&amp;RetiSD[[#This Row],[Squadra]],Risultati[SqrCoppie],0))=""),"-",(SUMIFS(Risultati[Gol_SqrB],Risultati[SqrCoppie],CJ$8&amp;RetiSD[[#This Row],[Squadra]])-SUMIFS(Risultati[Gol_SqrA],Risultati[SqrCoppie],CJ$8&amp;RetiSD[[#This Row],[Squadra]]))+(SUMIFS(Risultati[Gol_SqrA],Risultati[SqrCoppie],RetiSD[[#This Row],[Squadra]]&amp;CJ$8)-SUMIFS(Risultati[Gol_SqrB],Risultati[SqrCoppie],RetiSD[[#This Row],[Squadra]]&amp;CJ$8)))))))</f>
        <v/>
      </c>
      <c r="CK19" s="2" t="str">
        <f>IF(RetiSD[[#This Row],[Squadra]]="","",IF(CK$8="","",IF(RetiSD[[#This Row],[Squadra]]=CK$8,"",IF(ISERROR(VLOOKUP(RetiSD[[#This Row],[Squadra]]&amp;CK$8,Risultati[SqrCoppie],1,FALSE)),"-",IF(AND(INDEX(Risultati[Gol_SqrA],MATCH(RetiSD[[#This Row],[Squadra]]&amp;CK$8,Risultati[SqrCoppie],0))="",INDEX(Risultati[Gol_SqrA],MATCH(CK$8&amp;RetiSD[[#This Row],[Squadra]],Risultati[SqrCoppie],0))=""),"-",(SUMIFS(Risultati[Gol_SqrB],Risultati[SqrCoppie],CK$8&amp;RetiSD[[#This Row],[Squadra]])-SUMIFS(Risultati[Gol_SqrA],Risultati[SqrCoppie],CK$8&amp;RetiSD[[#This Row],[Squadra]]))+(SUMIFS(Risultati[Gol_SqrA],Risultati[SqrCoppie],RetiSD[[#This Row],[Squadra]]&amp;CK$8)-SUMIFS(Risultati[Gol_SqrB],Risultati[SqrCoppie],RetiSD[[#This Row],[Squadra]]&amp;CK$8)))))))</f>
        <v/>
      </c>
      <c r="CL19" s="2" t="str">
        <f>IF(RetiSD[[#This Row],[Squadra]]="","",IF(CL$8="","",IF(RetiSD[[#This Row],[Squadra]]=CL$8,"",IF(ISERROR(VLOOKUP(RetiSD[[#This Row],[Squadra]]&amp;CL$8,Risultati[SqrCoppie],1,FALSE)),"-",IF(AND(INDEX(Risultati[Gol_SqrA],MATCH(RetiSD[[#This Row],[Squadra]]&amp;CL$8,Risultati[SqrCoppie],0))="",INDEX(Risultati[Gol_SqrA],MATCH(CL$8&amp;RetiSD[[#This Row],[Squadra]],Risultati[SqrCoppie],0))=""),"-",(SUMIFS(Risultati[Gol_SqrB],Risultati[SqrCoppie],CL$8&amp;RetiSD[[#This Row],[Squadra]])-SUMIFS(Risultati[Gol_SqrA],Risultati[SqrCoppie],CL$8&amp;RetiSD[[#This Row],[Squadra]]))+(SUMIFS(Risultati[Gol_SqrA],Risultati[SqrCoppie],RetiSD[[#This Row],[Squadra]]&amp;CL$8)-SUMIFS(Risultati[Gol_SqrB],Risultati[SqrCoppie],RetiSD[[#This Row],[Squadra]]&amp;CL$8)))))))</f>
        <v/>
      </c>
      <c r="CM19" s="2" t="str">
        <f>IF(RetiSD[[#This Row],[Squadra]]="","",IF(CM$8="","",IF(RetiSD[[#This Row],[Squadra]]=CM$8,"",IF(ISERROR(VLOOKUP(RetiSD[[#This Row],[Squadra]]&amp;CM$8,Risultati[SqrCoppie],1,FALSE)),"-",IF(AND(INDEX(Risultati[Gol_SqrA],MATCH(RetiSD[[#This Row],[Squadra]]&amp;CM$8,Risultati[SqrCoppie],0))="",INDEX(Risultati[Gol_SqrA],MATCH(CM$8&amp;RetiSD[[#This Row],[Squadra]],Risultati[SqrCoppie],0))=""),"-",(SUMIFS(Risultati[Gol_SqrB],Risultati[SqrCoppie],CM$8&amp;RetiSD[[#This Row],[Squadra]])-SUMIFS(Risultati[Gol_SqrA],Risultati[SqrCoppie],CM$8&amp;RetiSD[[#This Row],[Squadra]]))+(SUMIFS(Risultati[Gol_SqrA],Risultati[SqrCoppie],RetiSD[[#This Row],[Squadra]]&amp;CM$8)-SUMIFS(Risultati[Gol_SqrB],Risultati[SqrCoppie],RetiSD[[#This Row],[Squadra]]&amp;CM$8)))))))</f>
        <v/>
      </c>
      <c r="CN19" s="2" t="str">
        <f>IF(RetiSD[[#This Row],[Squadra]]="","",IF(CN$8="","",IF(RetiSD[[#This Row],[Squadra]]=CN$8,"",IF(ISERROR(VLOOKUP(RetiSD[[#This Row],[Squadra]]&amp;CN$8,Risultati[SqrCoppie],1,FALSE)),"-",IF(AND(INDEX(Risultati[Gol_SqrA],MATCH(RetiSD[[#This Row],[Squadra]]&amp;CN$8,Risultati[SqrCoppie],0))="",INDEX(Risultati[Gol_SqrA],MATCH(CN$8&amp;RetiSD[[#This Row],[Squadra]],Risultati[SqrCoppie],0))=""),"-",(SUMIFS(Risultati[Gol_SqrB],Risultati[SqrCoppie],CN$8&amp;RetiSD[[#This Row],[Squadra]])-SUMIFS(Risultati[Gol_SqrA],Risultati[SqrCoppie],CN$8&amp;RetiSD[[#This Row],[Squadra]]))+(SUMIFS(Risultati[Gol_SqrA],Risultati[SqrCoppie],RetiSD[[#This Row],[Squadra]]&amp;CN$8)-SUMIFS(Risultati[Gol_SqrB],Risultati[SqrCoppie],RetiSD[[#This Row],[Squadra]]&amp;CN$8)))))))</f>
        <v/>
      </c>
      <c r="CO19" s="2" t="str">
        <f>IF(RetiSD[[#This Row],[Squadra]]="","",IF(CO$8="","",IF(RetiSD[[#This Row],[Squadra]]=CO$8,"",IF(ISERROR(VLOOKUP(RetiSD[[#This Row],[Squadra]]&amp;CO$8,Risultati[SqrCoppie],1,FALSE)),"-",IF(AND(INDEX(Risultati[Gol_SqrA],MATCH(RetiSD[[#This Row],[Squadra]]&amp;CO$8,Risultati[SqrCoppie],0))="",INDEX(Risultati[Gol_SqrA],MATCH(CO$8&amp;RetiSD[[#This Row],[Squadra]],Risultati[SqrCoppie],0))=""),"-",(SUMIFS(Risultati[Gol_SqrB],Risultati[SqrCoppie],CO$8&amp;RetiSD[[#This Row],[Squadra]])-SUMIFS(Risultati[Gol_SqrA],Risultati[SqrCoppie],CO$8&amp;RetiSD[[#This Row],[Squadra]]))+(SUMIFS(Risultati[Gol_SqrA],Risultati[SqrCoppie],RetiSD[[#This Row],[Squadra]]&amp;CO$8)-SUMIFS(Risultati[Gol_SqrB],Risultati[SqrCoppie],RetiSD[[#This Row],[Squadra]]&amp;CO$8)))))))</f>
        <v/>
      </c>
      <c r="CP19" s="2" t="str">
        <f>IF(RetiSD[[#This Row],[Squadra]]="","",IF(CP$8="","",IF(RetiSD[[#This Row],[Squadra]]=CP$8,"",IF(ISERROR(VLOOKUP(RetiSD[[#This Row],[Squadra]]&amp;CP$8,Risultati[SqrCoppie],1,FALSE)),"-",IF(AND(INDEX(Risultati[Gol_SqrA],MATCH(RetiSD[[#This Row],[Squadra]]&amp;CP$8,Risultati[SqrCoppie],0))="",INDEX(Risultati[Gol_SqrA],MATCH(CP$8&amp;RetiSD[[#This Row],[Squadra]],Risultati[SqrCoppie],0))=""),"-",(SUMIFS(Risultati[Gol_SqrB],Risultati[SqrCoppie],CP$8&amp;RetiSD[[#This Row],[Squadra]])-SUMIFS(Risultati[Gol_SqrA],Risultati[SqrCoppie],CP$8&amp;RetiSD[[#This Row],[Squadra]]))+(SUMIFS(Risultati[Gol_SqrA],Risultati[SqrCoppie],RetiSD[[#This Row],[Squadra]]&amp;CP$8)-SUMIFS(Risultati[Gol_SqrB],Risultati[SqrCoppie],RetiSD[[#This Row],[Squadra]]&amp;CP$8)))))))</f>
        <v/>
      </c>
      <c r="CQ19" s="2" t="str">
        <f>IF(RetiSD[[#This Row],[Squadra]]="","",IF(CQ$8="","",IF(RetiSD[[#This Row],[Squadra]]=CQ$8,"",IF(ISERROR(VLOOKUP(RetiSD[[#This Row],[Squadra]]&amp;CQ$8,Risultati[SqrCoppie],1,FALSE)),"-",IF(AND(INDEX(Risultati[Gol_SqrA],MATCH(RetiSD[[#This Row],[Squadra]]&amp;CQ$8,Risultati[SqrCoppie],0))="",INDEX(Risultati[Gol_SqrA],MATCH(CQ$8&amp;RetiSD[[#This Row],[Squadra]],Risultati[SqrCoppie],0))=""),"-",(SUMIFS(Risultati[Gol_SqrB],Risultati[SqrCoppie],CQ$8&amp;RetiSD[[#This Row],[Squadra]])-SUMIFS(Risultati[Gol_SqrA],Risultati[SqrCoppie],CQ$8&amp;RetiSD[[#This Row],[Squadra]]))+(SUMIFS(Risultati[Gol_SqrA],Risultati[SqrCoppie],RetiSD[[#This Row],[Squadra]]&amp;CQ$8)-SUMIFS(Risultati[Gol_SqrB],Risultati[SqrCoppie],RetiSD[[#This Row],[Squadra]]&amp;CQ$8)))))))</f>
        <v/>
      </c>
      <c r="CR19" s="2" t="str">
        <f>IF(RetiSD[[#This Row],[Squadra]]="","",IF(CR$8="","",IF(RetiSD[[#This Row],[Squadra]]=CR$8,"",IF(ISERROR(VLOOKUP(RetiSD[[#This Row],[Squadra]]&amp;CR$8,Risultati[SqrCoppie],1,FALSE)),"-",IF(AND(INDEX(Risultati[Gol_SqrA],MATCH(RetiSD[[#This Row],[Squadra]]&amp;CR$8,Risultati[SqrCoppie],0))="",INDEX(Risultati[Gol_SqrA],MATCH(CR$8&amp;RetiSD[[#This Row],[Squadra]],Risultati[SqrCoppie],0))=""),"-",(SUMIFS(Risultati[Gol_SqrB],Risultati[SqrCoppie],CR$8&amp;RetiSD[[#This Row],[Squadra]])-SUMIFS(Risultati[Gol_SqrA],Risultati[SqrCoppie],CR$8&amp;RetiSD[[#This Row],[Squadra]]))+(SUMIFS(Risultati[Gol_SqrA],Risultati[SqrCoppie],RetiSD[[#This Row],[Squadra]]&amp;CR$8)-SUMIFS(Risultati[Gol_SqrB],Risultati[SqrCoppie],RetiSD[[#This Row],[Squadra]]&amp;CR$8)))))))</f>
        <v/>
      </c>
      <c r="CS19" s="2" t="str">
        <f>IF(RetiSD[[#This Row],[Squadra]]="","",IF(CS$8="","",IF(RetiSD[[#This Row],[Squadra]]=CS$8,"",IF(ISERROR(VLOOKUP(RetiSD[[#This Row],[Squadra]]&amp;CS$8,Risultati[SqrCoppie],1,FALSE)),"-",IF(AND(INDEX(Risultati[Gol_SqrA],MATCH(RetiSD[[#This Row],[Squadra]]&amp;CS$8,Risultati[SqrCoppie],0))="",INDEX(Risultati[Gol_SqrA],MATCH(CS$8&amp;RetiSD[[#This Row],[Squadra]],Risultati[SqrCoppie],0))=""),"-",(SUMIFS(Risultati[Gol_SqrB],Risultati[SqrCoppie],CS$8&amp;RetiSD[[#This Row],[Squadra]])-SUMIFS(Risultati[Gol_SqrA],Risultati[SqrCoppie],CS$8&amp;RetiSD[[#This Row],[Squadra]]))+(SUMIFS(Risultati[Gol_SqrA],Risultati[SqrCoppie],RetiSD[[#This Row],[Squadra]]&amp;CS$8)-SUMIFS(Risultati[Gol_SqrB],Risultati[SqrCoppie],RetiSD[[#This Row],[Squadra]]&amp;CS$8)))))))</f>
        <v/>
      </c>
      <c r="CT19" s="2" t="str">
        <f>IF(RetiSD[[#This Row],[Squadra]]="","",IF(CT$8="","",IF(RetiSD[[#This Row],[Squadra]]=CT$8,"",IF(ISERROR(VLOOKUP(RetiSD[[#This Row],[Squadra]]&amp;CT$8,Risultati[SqrCoppie],1,FALSE)),"-",IF(AND(INDEX(Risultati[Gol_SqrA],MATCH(RetiSD[[#This Row],[Squadra]]&amp;CT$8,Risultati[SqrCoppie],0))="",INDEX(Risultati[Gol_SqrA],MATCH(CT$8&amp;RetiSD[[#This Row],[Squadra]],Risultati[SqrCoppie],0))=""),"-",(SUMIFS(Risultati[Gol_SqrB],Risultati[SqrCoppie],CT$8&amp;RetiSD[[#This Row],[Squadra]])-SUMIFS(Risultati[Gol_SqrA],Risultati[SqrCoppie],CT$8&amp;RetiSD[[#This Row],[Squadra]]))+(SUMIFS(Risultati[Gol_SqrA],Risultati[SqrCoppie],RetiSD[[#This Row],[Squadra]]&amp;CT$8)-SUMIFS(Risultati[Gol_SqrB],Risultati[SqrCoppie],RetiSD[[#This Row],[Squadra]]&amp;CT$8)))))))</f>
        <v/>
      </c>
      <c r="CU19" s="2" t="str">
        <f>IF(RetiSD[[#This Row],[Squadra]]="","",IF(CU$8="","",IF(RetiSD[[#This Row],[Squadra]]=CU$8,"",IF(ISERROR(VLOOKUP(RetiSD[[#This Row],[Squadra]]&amp;CU$8,Risultati[SqrCoppie],1,FALSE)),"-",IF(AND(INDEX(Risultati[Gol_SqrA],MATCH(RetiSD[[#This Row],[Squadra]]&amp;CU$8,Risultati[SqrCoppie],0))="",INDEX(Risultati[Gol_SqrA],MATCH(CU$8&amp;RetiSD[[#This Row],[Squadra]],Risultati[SqrCoppie],0))=""),"-",(SUMIFS(Risultati[Gol_SqrB],Risultati[SqrCoppie],CU$8&amp;RetiSD[[#This Row],[Squadra]])-SUMIFS(Risultati[Gol_SqrA],Risultati[SqrCoppie],CU$8&amp;RetiSD[[#This Row],[Squadra]]))+(SUMIFS(Risultati[Gol_SqrA],Risultati[SqrCoppie],RetiSD[[#This Row],[Squadra]]&amp;CU$8)-SUMIFS(Risultati[Gol_SqrB],Risultati[SqrCoppie],RetiSD[[#This Row],[Squadra]]&amp;CU$8)))))))</f>
        <v/>
      </c>
      <c r="CV19" s="2" t="str">
        <f>IF(RetiSD[[#This Row],[Squadra]]="","",IF(CV$8="","",IF(RetiSD[[#This Row],[Squadra]]=CV$8,"",IF(ISERROR(VLOOKUP(RetiSD[[#This Row],[Squadra]]&amp;CV$8,Risultati[SqrCoppie],1,FALSE)),"-",IF(AND(INDEX(Risultati[Gol_SqrA],MATCH(RetiSD[[#This Row],[Squadra]]&amp;CV$8,Risultati[SqrCoppie],0))="",INDEX(Risultati[Gol_SqrA],MATCH(CV$8&amp;RetiSD[[#This Row],[Squadra]],Risultati[SqrCoppie],0))=""),"-",(SUMIFS(Risultati[Gol_SqrB],Risultati[SqrCoppie],CV$8&amp;RetiSD[[#This Row],[Squadra]])-SUMIFS(Risultati[Gol_SqrA],Risultati[SqrCoppie],CV$8&amp;RetiSD[[#This Row],[Squadra]]))+(SUMIFS(Risultati[Gol_SqrA],Risultati[SqrCoppie],RetiSD[[#This Row],[Squadra]]&amp;CV$8)-SUMIFS(Risultati[Gol_SqrB],Risultati[SqrCoppie],RetiSD[[#This Row],[Squadra]]&amp;CV$8)))))))</f>
        <v/>
      </c>
      <c r="CW19" s="2" t="str">
        <f>IF(RetiSD[[#This Row],[Squadra]]="","",IF(CW$8="","",IF(RetiSD[[#This Row],[Squadra]]=CW$8,"",IF(ISERROR(VLOOKUP(RetiSD[[#This Row],[Squadra]]&amp;CW$8,Risultati[SqrCoppie],1,FALSE)),"-",IF(AND(INDEX(Risultati[Gol_SqrA],MATCH(RetiSD[[#This Row],[Squadra]]&amp;CW$8,Risultati[SqrCoppie],0))="",INDEX(Risultati[Gol_SqrA],MATCH(CW$8&amp;RetiSD[[#This Row],[Squadra]],Risultati[SqrCoppie],0))=""),"-",(SUMIFS(Risultati[Gol_SqrB],Risultati[SqrCoppie],CW$8&amp;RetiSD[[#This Row],[Squadra]])-SUMIFS(Risultati[Gol_SqrA],Risultati[SqrCoppie],CW$8&amp;RetiSD[[#This Row],[Squadra]]))+(SUMIFS(Risultati[Gol_SqrA],Risultati[SqrCoppie],RetiSD[[#This Row],[Squadra]]&amp;CW$8)-SUMIFS(Risultati[Gol_SqrB],Risultati[SqrCoppie],RetiSD[[#This Row],[Squadra]]&amp;CW$8)))))))</f>
        <v/>
      </c>
      <c r="CX19" s="2" t="str">
        <f>IF(RetiSD[[#This Row],[Squadra]]="","",IF(CX$8="","",IF(RetiSD[[#This Row],[Squadra]]=CX$8,"",IF(ISERROR(VLOOKUP(RetiSD[[#This Row],[Squadra]]&amp;CX$8,Risultati[SqrCoppie],1,FALSE)),"-",IF(AND(INDEX(Risultati[Gol_SqrA],MATCH(RetiSD[[#This Row],[Squadra]]&amp;CX$8,Risultati[SqrCoppie],0))="",INDEX(Risultati[Gol_SqrA],MATCH(CX$8&amp;RetiSD[[#This Row],[Squadra]],Risultati[SqrCoppie],0))=""),"-",(SUMIFS(Risultati[Gol_SqrB],Risultati[SqrCoppie],CX$8&amp;RetiSD[[#This Row],[Squadra]])-SUMIFS(Risultati[Gol_SqrA],Risultati[SqrCoppie],CX$8&amp;RetiSD[[#This Row],[Squadra]]))+(SUMIFS(Risultati[Gol_SqrA],Risultati[SqrCoppie],RetiSD[[#This Row],[Squadra]]&amp;CX$8)-SUMIFS(Risultati[Gol_SqrB],Risultati[SqrCoppie],RetiSD[[#This Row],[Squadra]]&amp;CX$8)))))))</f>
        <v/>
      </c>
      <c r="CY19" s="2" t="str">
        <f>IF(RetiSD[[#This Row],[Squadra]]="","",IF(CY$8="","",IF(RetiSD[[#This Row],[Squadra]]=CY$8,"",IF(ISERROR(VLOOKUP(RetiSD[[#This Row],[Squadra]]&amp;CY$8,Risultati[SqrCoppie],1,FALSE)),"-",IF(AND(INDEX(Risultati[Gol_SqrA],MATCH(RetiSD[[#This Row],[Squadra]]&amp;CY$8,Risultati[SqrCoppie],0))="",INDEX(Risultati[Gol_SqrA],MATCH(CY$8&amp;RetiSD[[#This Row],[Squadra]],Risultati[SqrCoppie],0))=""),"-",(SUMIFS(Risultati[Gol_SqrB],Risultati[SqrCoppie],CY$8&amp;RetiSD[[#This Row],[Squadra]])-SUMIFS(Risultati[Gol_SqrA],Risultati[SqrCoppie],CY$8&amp;RetiSD[[#This Row],[Squadra]]))+(SUMIFS(Risultati[Gol_SqrA],Risultati[SqrCoppie],RetiSD[[#This Row],[Squadra]]&amp;CY$8)-SUMIFS(Risultati[Gol_SqrB],Risultati[SqrCoppie],RetiSD[[#This Row],[Squadra]]&amp;CY$8)))))))</f>
        <v/>
      </c>
      <c r="DA19" s="1" t="str" cm="1">
        <f t="array" ref="DA19">IF(INDEX(ListaSquadre[],ROW()-ROW(Classifica[#Headers]))="","",INDEX(ListaSquadre[],ROW()-ROW(Classifica[#Headers])))</f>
        <v/>
      </c>
      <c r="DB19" s="2">
        <f ca="1">SUMIF(Risultati[SqrA],Classifica[[#This Row],[Squadra]],Risultati[Punti_SqrA])+SUMIF(Risultati[SqrB],Classifica[[#This Row],[Squadra]],Risultati[Punti_SqrB])-INDEX(Penalizzazione[PuntiPen],MATCH(Classifica[[#This Row],[Squadra]],Penalizzazione[ListaSqr],0))</f>
        <v>0</v>
      </c>
      <c r="DC19" s="2">
        <f ca="1">COUNTIFS(Risultati[Punti_SqrA],"&gt;=0",Risultati[SqrA],Classifica[[#This Row],[Squadra]])+COUNTIFS(Risultati[Punti_SqrB],"&gt;=0",Risultati[SqrB],Classifica[[#This Row],[Squadra]])</f>
        <v>0</v>
      </c>
      <c r="DD19" s="2">
        <f ca="1">Classifica[[#This Row],[Punti]]-Classifica[[#This Row],[Giocate]]/100-ROW()/100000</f>
        <v>-1.9000000000000001E-4</v>
      </c>
      <c r="DE19" s="2" t="str">
        <f t="array" aca="1" ref="DE19" ca="1">INDEX(Classifica[Squadra],MATCH(LARGE(Classifica[Parziale],ROW()-ROW(Classifica[#Headers])),Classifica[Parziale],0))</f>
        <v/>
      </c>
      <c r="DF19" s="2">
        <f ca="1">INDEX(Classifica[Punti],MATCH(Classifica[[#This Row],[ClParziale]],Classifica[Squadra],0))-INDEX(Classifica[Giocate],MATCH(Classifica[[#This Row],[ClParziale]],Classifica[Squadra],0))/100</f>
        <v>0</v>
      </c>
      <c r="DG19" s="2" t="str">
        <f ca="1">IF(COUNTIF(Classifica[PreParimerito],Classifica[[#This Row],[PreParimerito]])&gt;1,Classifica[[#This Row],[ClParziale]],"")</f>
        <v/>
      </c>
      <c r="DH19" s="2">
        <f ca="1">IF(Classifica[[#This Row],[Parimerito]]="",0,INDEX(Avulsa[ClassificaFinaleScontriDiretti],MATCH(Classifica[[#This Row],[Parimerito]],Avulsa[Squadre],0)))</f>
        <v>0</v>
      </c>
      <c r="DI19" s="2">
        <f ca="1">SUMIF(Risultati[SqrA],Classifica[[#This Row],[ClParziale]],Risultati[Gol_SqrA])+SUMIF(Risultati[SqrB],Classifica[[#This Row],[ClParziale]],Risultati[Gol_SqrB])</f>
        <v>0</v>
      </c>
      <c r="DJ19" s="2">
        <f ca="1">SUMIF(Risultati[SqrA],Classifica[[#This Row],[ClParziale]],Risultati[Gol_SqrB])+SUMIF(Risultati[SqrB],Classifica[[#This Row],[ClParziale]],Risultati[Gol_SqrA])</f>
        <v>0</v>
      </c>
      <c r="DK19" s="2">
        <f ca="1">Classifica[[#This Row],[GolFatti]]-Classifica[[#This Row],[GolSubiti]]</f>
        <v>0</v>
      </c>
      <c r="DL19" s="2">
        <f ca="1">(INDEX(Classifica[Punti],MATCH(Classifica[[#This Row],[ClParziale]],Classifica[Squadra],0))-INDEX(Classifica[Giocate],MATCH(Classifica[[#This Row],[ClParziale]],Classifica[Squadra],0))/100-Classifica[[#This Row],[Avulsa]]/10000+Classifica[[#This Row],[DifferenzaReti]]/1000000+Classifica[[#This Row],[GolFatti]]/100000000-COUNTIF(Classifica[ClParziale],"&lt;="&amp;Classifica[[#This Row],[ClParziale]])/10000000000)</f>
        <v>0</v>
      </c>
      <c r="DM19" s="2">
        <f ca="1">_xlfn.RANK.EQ(Classifica[[#This Row],[CalcoloClassificaFinale]],Classifica[CalcoloClassificaFinale],0)</f>
        <v>1</v>
      </c>
    </row>
    <row r="20" spans="2:117" x14ac:dyDescent="0.2">
      <c r="B20" s="1">
        <f t="shared" ca="1" si="0"/>
        <v>23</v>
      </c>
      <c r="C20" s="2" cm="1">
        <f t="array" ref="C20">Check[]/2</f>
        <v>2</v>
      </c>
      <c r="D20" s="1" t="str" cm="1">
        <f t="array" ref="D20">IF(ROW()-ROW(Helper[#Headers])&lt;Check[],"Giornata"&amp;ROW()-ROW(Helper[#Headers]),IF(ROW()-ROW(Helper[#Headers])&gt;(Check[]-1)*2,"","Giornata"&amp;12+ROW(D20)-Check[]))</f>
        <v/>
      </c>
      <c r="F20" s="1" cm="1">
        <f t="array" ref="F20">IF(ROW()-ROW(Risultati[#Headers])&gt;Check[]*(Check[]-1),"",Check[]*(Check[]-1)-Check[]*(Check[]-1)+ROW()-ROW(Risultati[#Headers]))</f>
        <v>12</v>
      </c>
      <c r="G20" s="1" t="str">
        <f ca="1">IF(Risultati[[#This Row],[ID_Riga]]="","",VLOOKUP(F20,Helper[],3,TRUE))</f>
        <v>Giornata22</v>
      </c>
      <c r="H20" s="1">
        <f ca="1">IF(Risultati[[#This Row],[ID_Riga]]="","",Risultati[[#This Row],[ID_Riga]]-VLOOKUP(Risultati[[#This Row],[ID_Riga]],Helper[],1,TRUE)+1)</f>
        <v>2</v>
      </c>
      <c r="I20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0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0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0" s="1" t="str">
        <f ca="1">IF(Risultati[[#This Row],[Punti_SqrA]]="","",IF(Risultati[[#This Row],[Punti_SqrA]]=3,0,IF(Risultati[[#This Row],[Punti_SqrA]]=0,3,1)))</f>
        <v/>
      </c>
      <c r="M20" s="1" t="str">
        <f ca="1">IF(Risultati[[#This Row],[Punti_SqrA]]="","",SUM(INDEX(INDIRECT(Risultati[[#This Row],[Tabella]]),Risultati[[#This Row],[RigaTab]],3)))</f>
        <v/>
      </c>
      <c r="N20" s="1" t="str">
        <f ca="1">IF(Risultati[[#This Row],[Punti_SqrA]]="","",SUM(INDEX(INDIRECT(Risultati[[#This Row],[Tabella]]),Risultati[[#This Row],[RigaTab]],4)))</f>
        <v/>
      </c>
      <c r="O20" s="1" t="str">
        <f ca="1">Risultati[[#This Row],[SqrA]]&amp;Risultati[[#This Row],[SqrB]]</f>
        <v/>
      </c>
      <c r="Q20" s="1" t="str" cm="1">
        <f t="array" ref="Q20">IF(INDEX(ListaSquadre[],ROW()-ROW(Penalizzazione[#Headers]))="","",INDEX(ListaSquadre[],ROW()-ROW(Penalizzazione[#Headers])))</f>
        <v/>
      </c>
      <c r="R20" s="1">
        <v>0</v>
      </c>
      <c r="T20" s="2">
        <f ca="1">IFERROR(INDEX(Classifica[PreParimerito],MATCH(Avulsa[[#This Row],[Squadre]],Classifica[ClParziale],0)),"")</f>
        <v>0</v>
      </c>
      <c r="U20" s="3" t="str">
        <f t="array" aca="1" ref="U20" ca="1">IF(ROWS(U$8:U19)&gt;COUNTA(Classifica[Parimerito]),"",IFERROR(INDEX(Classifica[Parimerito],SMALL(IF(Classifica[Parimerito]&lt;&gt;"",ROW(Classifica[Parimerito])-ROW(Classifica[#Headers])),ROWS(U$8:U19))),""))</f>
        <v/>
      </c>
      <c r="V20" s="2" t="str">
        <f ca="1">IF(Avulsa[[#This Row],[Parimerito]]="","",IF(Avulsa[[#This Row],[Parimerito]]=OFFSET(Avulsa[[#This Row],[Parimerito]],1,0),VLOOKUP(Avulsa[[#This Row],[Squadre]],$BI$9:$CC$28,MATCH(OFFSET(Avulsa[[#This Row],[Squadre]],1,0),$BJ$8:$CC$8,0)+1,FALSE),""))</f>
        <v/>
      </c>
      <c r="W20" s="2" t="str">
        <f ca="1">IF(Avulsa[[#This Row],[Parimerito]]="","",IF(Avulsa[[#This Row],[Parimerito]]=OFFSET(Avulsa[[#This Row],[Parimerito]],-1,0),VLOOKUP(Avulsa[[#This Row],[Squadre]],$BI$9:$CC$28,MATCH(OFFSET(Avulsa[[#This Row],[Squadre]],-1,0),$BJ$8:$CC$8,0)+1,FALSE),""))</f>
        <v/>
      </c>
      <c r="X20" s="2" t="str">
        <f ca="1">IF(Avulsa[[#This Row],[Parimerito]]="","",IF(Avulsa[[#This Row],[Parimerito]]=OFFSET(Avulsa[[#This Row],[Parimerito]],2,0),VLOOKUP(Avulsa[[#This Row],[Squadre]],$BI$9:$CC$28,MATCH(OFFSET(Avulsa[[#This Row],[Squadre]],2,0),$BJ$8:$CC$8,0)+1,FALSE),""))</f>
        <v/>
      </c>
      <c r="Y20" s="2" t="str">
        <f ca="1">IF(Avulsa[[#This Row],[Parimerito]]="","",IF(Avulsa[[#This Row],[Parimerito]]=OFFSET(Avulsa[[#This Row],[Parimerito]],-2,0),VLOOKUP(Avulsa[[#This Row],[Squadre]],$BI$9:$CC$28,MATCH(OFFSET(Avulsa[[#This Row],[Squadre]],-2,0),$BJ$8:$CC$8,0)+1,FALSE),""))</f>
        <v/>
      </c>
      <c r="Z20" s="2" t="str">
        <f ca="1">IF(Avulsa[[#This Row],[Parimerito]]="","",IF(Avulsa[[#This Row],[Parimerito]]=OFFSET(Avulsa[[#This Row],[Parimerito]],3,0),VLOOKUP(Avulsa[[#This Row],[Squadre]],$BI$9:$CC$28,MATCH(OFFSET(Avulsa[[#This Row],[Squadre]],3,0),$BJ$8:$CC$8,0)+1,FALSE),""))</f>
        <v/>
      </c>
      <c r="AA20" s="2" t="str">
        <f ca="1">IF(Avulsa[[#This Row],[Parimerito]]="","",IF(Avulsa[[#This Row],[Parimerito]]=OFFSET(Avulsa[[#This Row],[Parimerito]],-3,0),VLOOKUP(Avulsa[[#This Row],[Squadre]],$BI$9:$CC$28,MATCH(OFFSET(Avulsa[[#This Row],[Squadre]],-3,0),$BJ$8:$CC$8,0)+1,FALSE),""))</f>
        <v/>
      </c>
      <c r="AB20" s="2" t="str">
        <f ca="1">IF(Avulsa[[#This Row],[Parimerito]]="","",IF(Avulsa[[#This Row],[Parimerito]]=OFFSET(Avulsa[[#This Row],[Parimerito]],4,0),VLOOKUP(Avulsa[[#This Row],[Squadre]],$BI$9:$CC$28,MATCH(OFFSET(Avulsa[[#This Row],[Squadre]],4,0),$BJ$8:$CC$8,0)+1,FALSE),""))</f>
        <v/>
      </c>
      <c r="AC20" s="2" t="str">
        <f ca="1">IF(Avulsa[[#This Row],[Parimerito]]="","",IF(Avulsa[[#This Row],[Parimerito]]=OFFSET(Avulsa[[#This Row],[Parimerito]],-4,0),VLOOKUP(Avulsa[[#This Row],[Squadre]],$BI$9:$CC$28,MATCH(OFFSET(Avulsa[[#This Row],[Squadre]],-4,0),$BJ$8:$CC$8,0)+1,FALSE),""))</f>
        <v/>
      </c>
      <c r="AD20" s="2" t="str">
        <f ca="1">IF(Avulsa[[#This Row],[Parimerito]]="","",IF(Avulsa[[#This Row],[Parimerito]]=OFFSET(Avulsa[[#This Row],[Parimerito]],5,0),VLOOKUP(Avulsa[[#This Row],[Squadre]],$BI$9:$CC$28,MATCH(OFFSET(Avulsa[[#This Row],[Squadre]],5,0),$BJ$8:$CC$8,0)+1,FALSE),""))</f>
        <v/>
      </c>
      <c r="AE20" s="2" t="str">
        <f ca="1">IF(Avulsa[[#This Row],[Parimerito]]="","",IF(Avulsa[[#This Row],[Parimerito]]=OFFSET(Avulsa[[#This Row],[Parimerito]],-5,0),VLOOKUP(Avulsa[[#This Row],[Squadre]],$BI$9:$CC$28,MATCH(OFFSET(Avulsa[[#This Row],[Squadre]],-5,0),$BJ$8:$CC$8,0)+1,FALSE),""))</f>
        <v/>
      </c>
      <c r="AF20" s="2" t="str">
        <f ca="1">IF(Avulsa[[#This Row],[Parimerito]]="","",IF(Avulsa[[#This Row],[Parimerito]]=OFFSET(Avulsa[[#This Row],[Parimerito]],6,0),VLOOKUP(Avulsa[[#This Row],[Squadre]],$BI$9:$CC$28,MATCH(OFFSET(Avulsa[[#This Row],[Squadre]],6,0),$BJ$8:$CC$8,0)+1,FALSE),""))</f>
        <v/>
      </c>
      <c r="AG20" s="2" t="str">
        <f ca="1">IF(Avulsa[[#This Row],[Parimerito]]="","",IF(Avulsa[[#This Row],[Parimerito]]=OFFSET(Avulsa[[#This Row],[Parimerito]],-6,0),VLOOKUP(Avulsa[[#This Row],[Squadre]],$BI$9:$CC$28,MATCH(OFFSET(Avulsa[[#This Row],[Squadre]],-6,0),$BJ$8:$CC$8,0)+1,FALSE),""))</f>
        <v/>
      </c>
      <c r="AH20" s="2" t="str">
        <f ca="1">IF(Avulsa[[#This Row],[Parimerito]]="","",IF(Avulsa[[#This Row],[Parimerito]]=OFFSET(Avulsa[[#This Row],[Parimerito]],7,0),VLOOKUP(Avulsa[[#This Row],[Squadre]],$BI$9:$CC$28,MATCH(OFFSET(Avulsa[[#This Row],[Squadre]],7,0),$BJ$8:$CC$8,0)+1,FALSE),""))</f>
        <v/>
      </c>
      <c r="AI20" s="2" t="str">
        <f ca="1">IF(Avulsa[[#This Row],[Parimerito]]="","",IF(Avulsa[[#This Row],[Parimerito]]=OFFSET(Avulsa[[#This Row],[Parimerito]],-7,0),VLOOKUP(Avulsa[[#This Row],[Squadre]],$BI$9:$CC$28,MATCH(OFFSET(Avulsa[[#This Row],[Squadre]],-7,0),$BJ$8:$CC$8,0)+1,FALSE),""))</f>
        <v/>
      </c>
      <c r="AJ20" s="2" t="str">
        <f ca="1">IF(Avulsa[[#This Row],[Parimerito]]="","",IF(Avulsa[[#This Row],[Parimerito]]=OFFSET(Avulsa[[#This Row],[Parimerito]],8,0),VLOOKUP(Avulsa[[#This Row],[Squadre]],$BI$9:$CC$28,MATCH(OFFSET(Avulsa[[#This Row],[Squadre]],8,0),$BJ$8:$CC$8,0)+1,FALSE),""))</f>
        <v/>
      </c>
      <c r="AK20" s="2" t="str">
        <f ca="1">IF(Avulsa[[#This Row],[Parimerito]]="","",IF(Avulsa[[#This Row],[Parimerito]]=OFFSET(Avulsa[[#This Row],[Parimerito]],-8,0),VLOOKUP(Avulsa[[#This Row],[Squadre]],$BI$9:$CC$28,MATCH(OFFSET(Avulsa[[#This Row],[Squadre]],-8,0),$BJ$8:$CC$8,0)+1,FALSE),""))</f>
        <v/>
      </c>
      <c r="AL20" s="2">
        <f ca="1">IF(Avulsa[[#This Row],[Parimerito]]="","",SUM(Avulsa[[#This Row],[1a]:[8b]]))</f>
        <v>0</v>
      </c>
      <c r="AM20" s="2" t="e" cm="1">
        <f t="array" aca="1" ref="AM20" ca="1">IF(Avulsa[[#This Row],[Parimerito]]="","",SUMPRODUCT(--(Avulsa[[#This Row],[Parimerito]]=Avulsa[Parimerito]),--(Avulsa[[#This Row],[Punti]]&lt;Avulsa[Punti]))+1)</f>
        <v>#N/A</v>
      </c>
      <c r="AN20" s="2" t="str">
        <f ca="1">IF(Avulsa[[#This Row],[Parimerito]]="","",IF(Avulsa[[#This Row],[Parimerito]]=OFFSET(Avulsa[[#This Row],[Parimerito]],1,0),VLOOKUP(Avulsa[[#This Row],[Squadre]],$CE$9:$CY$28,MATCH(OFFSET(Avulsa[[#This Row],[Squadre]],1,0),$CF$8:$CY$8,0)+1,FALSE),""))</f>
        <v/>
      </c>
      <c r="AO20" s="2" t="str">
        <f ca="1">IF(Avulsa[[#This Row],[Parimerito]]="","",IF(Avulsa[[#This Row],[Parimerito]]=OFFSET(Avulsa[[#This Row],[Parimerito]],-1,0),VLOOKUP(Avulsa[[#This Row],[Squadre]],$CE$9:$CY$28,MATCH(OFFSET(Avulsa[[#This Row],[Squadre]],-1,0),$CF$8:$CY$8,0)+1,FALSE),""))</f>
        <v/>
      </c>
      <c r="AP20" s="2" t="str">
        <f ca="1">IF(Avulsa[[#This Row],[Parimerito]]="","",IF(Avulsa[[#This Row],[Parimerito]]=OFFSET(Avulsa[[#This Row],[Parimerito]],2,0),VLOOKUP(Avulsa[[#This Row],[Squadre]],$CE$9:$CY$28,MATCH(OFFSET(Avulsa[[#This Row],[Squadre]],2,0),$CF$8:$CY$8,0)+1,FALSE),""))</f>
        <v/>
      </c>
      <c r="AQ20" s="2" t="str">
        <f ca="1">IF(Avulsa[[#This Row],[Parimerito]]="","",IF(Avulsa[[#This Row],[Parimerito]]=OFFSET(Avulsa[[#This Row],[Parimerito]],-2,0),VLOOKUP(Avulsa[[#This Row],[Squadre]],$CE$9:$CY$28,MATCH(OFFSET(Avulsa[[#This Row],[Squadre]],-2,0),$CF$8:$CY$8,0)+1,FALSE),""))</f>
        <v/>
      </c>
      <c r="AR20" s="2" t="str">
        <f ca="1">IF(Avulsa[[#This Row],[Parimerito]]="","",IF(Avulsa[[#This Row],[Parimerito]]=OFFSET(Avulsa[[#This Row],[Parimerito]],3,0),VLOOKUP(Avulsa[[#This Row],[Squadre]],$CE$9:$CY$28,MATCH(OFFSET(Avulsa[[#This Row],[Squadre]],3,0),$CF$8:$CY$8,0)+1,FALSE),""))</f>
        <v/>
      </c>
      <c r="AS20" s="2" t="str">
        <f ca="1">IF(Avulsa[[#This Row],[Parimerito]]="","",IF(Avulsa[[#This Row],[Parimerito]]=OFFSET(Avulsa[[#This Row],[Parimerito]],-3,0),VLOOKUP(Avulsa[[#This Row],[Squadre]],$CE$9:$CY$28,MATCH(OFFSET(Avulsa[[#This Row],[Squadre]],-3,0),$CF$8:$CY$8,0)+1,FALSE),""))</f>
        <v/>
      </c>
      <c r="AT20" s="2" t="str">
        <f ca="1">IF(Avulsa[[#This Row],[Parimerito]]="","",IF(Avulsa[[#This Row],[Parimerito]]=OFFSET(Avulsa[[#This Row],[Parimerito]],4,0),VLOOKUP(Avulsa[[#This Row],[Squadre]],$CE$9:$CY$28,MATCH(OFFSET(Avulsa[[#This Row],[Squadre]],4,0),$CF$8:$CY$8,0)+1,FALSE),""))</f>
        <v/>
      </c>
      <c r="AU20" s="2" t="str">
        <f ca="1">IF(Avulsa[[#This Row],[Parimerito]]="","",IF(Avulsa[[#This Row],[Parimerito]]=OFFSET(Avulsa[[#This Row],[Parimerito]],-4,0),VLOOKUP(Avulsa[[#This Row],[Squadre]],$CE$9:$CY$28,MATCH(OFFSET(Avulsa[[#This Row],[Squadre]],-4,0),$CF$8:$CY$8,0)+1,FALSE),""))</f>
        <v/>
      </c>
      <c r="AV20" s="2" t="str">
        <f ca="1">IF(Avulsa[[#This Row],[Parimerito]]="","",IF(Avulsa[[#This Row],[Parimerito]]=OFFSET(Avulsa[[#This Row],[Parimerito]],5,0),VLOOKUP(Avulsa[[#This Row],[Squadre]],$CE$9:$CY$28,MATCH(OFFSET(Avulsa[[#This Row],[Squadre]],5,0),$CF$8:$CY$8,0)+1,FALSE),""))</f>
        <v/>
      </c>
      <c r="AW20" s="2" t="str">
        <f ca="1">IF(Avulsa[[#This Row],[Parimerito]]="","",IF(Avulsa[[#This Row],[Parimerito]]=OFFSET(Avulsa[[#This Row],[Parimerito]],-5,0),VLOOKUP(Avulsa[[#This Row],[Squadre]],$CE$9:$CY$28,MATCH(OFFSET(Avulsa[[#This Row],[Squadre]],-5,0),$CF$8:$CY$8,0)+1,FALSE),""))</f>
        <v/>
      </c>
      <c r="AX20" s="2" t="str">
        <f ca="1">IF(Avulsa[[#This Row],[Parimerito]]="","",IF(Avulsa[[#This Row],[Parimerito]]=OFFSET(Avulsa[[#This Row],[Parimerito]],6,0),VLOOKUP(Avulsa[[#This Row],[Squadre]],$CE$9:$CY$28,MATCH(OFFSET(Avulsa[[#This Row],[Squadre]],6,0),$CF$8:$CY$8,0)+1,FALSE),""))</f>
        <v/>
      </c>
      <c r="AY20" s="2" t="str">
        <f ca="1">IF(Avulsa[[#This Row],[Parimerito]]="","",IF(Avulsa[[#This Row],[Parimerito]]=OFFSET(Avulsa[[#This Row],[Parimerito]],-6,0),VLOOKUP(Avulsa[[#This Row],[Squadre]],$CE$9:$CY$28,MATCH(OFFSET(Avulsa[[#This Row],[Squadre]],-6,0),$CF$8:$CY$8,0)+1,FALSE),""))</f>
        <v/>
      </c>
      <c r="AZ20" s="2" t="str">
        <f ca="1">IF(Avulsa[[#This Row],[Parimerito]]="","",IF(Avulsa[[#This Row],[Parimerito]]=OFFSET(Avulsa[[#This Row],[Parimerito]],7,0),VLOOKUP(Avulsa[[#This Row],[Squadre]],$CE$9:$CY$28,MATCH(OFFSET(Avulsa[[#This Row],[Squadre]],7,0),$CF$8:$CY$8,0)+1,FALSE),""))</f>
        <v/>
      </c>
      <c r="BA20" s="2" t="str">
        <f ca="1">IF(Avulsa[[#This Row],[Parimerito]]="","",IF(Avulsa[[#This Row],[Parimerito]]=OFFSET(Avulsa[[#This Row],[Parimerito]],-7,0),VLOOKUP(Avulsa[[#This Row],[Squadre]],$CE$9:$CY$28,MATCH(OFFSET(Avulsa[[#This Row],[Squadre]],-7,0),$CF$8:$CY$8,0)+1,FALSE),""))</f>
        <v/>
      </c>
      <c r="BB20" s="2" t="str">
        <f ca="1">IF(Avulsa[[#This Row],[Parimerito]]="","",IF(Avulsa[[#This Row],[Parimerito]]=OFFSET(Avulsa[[#This Row],[Parimerito]],8,0),VLOOKUP(Avulsa[[#This Row],[Squadre]],$CE$9:$CY$28,MATCH(OFFSET(Avulsa[[#This Row],[Squadre]],8,0),$CF$8:$CY$8,0)+1,FALSE),""))</f>
        <v/>
      </c>
      <c r="BC20" s="2" t="str">
        <f ca="1">IF(Avulsa[[#This Row],[Parimerito]]="","",IF(Avulsa[[#This Row],[Parimerito]]=OFFSET(Avulsa[[#This Row],[Parimerito]],-8,0),VLOOKUP(Avulsa[[#This Row],[Squadre]],$CE$9:$CY$28,MATCH(OFFSET(Avulsa[[#This Row],[Squadre]],-8,0),$CF$8:$CY$8,0)+1,FALSE),""))</f>
        <v/>
      </c>
      <c r="BD20" s="2">
        <f ca="1">IF(Avulsa[[#This Row],[Parimerito]]="","",SUM(Avulsa[[#This Row],[a1]:[h2]]))</f>
        <v>0</v>
      </c>
      <c r="BE20" s="2" t="e" cm="1">
        <f t="array" aca="1" ref="BE20" ca="1">IF(Avulsa[[#This Row],[Parimerito]]="","",SUMPRODUCT(--(Avulsa[[#This Row],[Parimerito]]=Avulsa[Parimerito]),--(Avulsa[[#This Row],[Gol]]&lt;Avulsa[Gol]))+1)</f>
        <v>#N/A</v>
      </c>
      <c r="BF20" s="2" t="str">
        <f ca="1">IFERROR(Avulsa[[#This Row],[ClassificaPuntiScontriDiretti]]+Avulsa[[#This Row],[ClassificaGolScontriDiretti]]/100,"")</f>
        <v/>
      </c>
      <c r="BG20" s="2" t="str">
        <f ca="1">IFERROR(_xlfn.RANK.EQ(Avulsa[[#This Row],[calc]],Avulsa[calc],1),"")</f>
        <v/>
      </c>
      <c r="BI20" s="16" t="str" cm="1">
        <f t="array" ref="BI20">IF(INDEX(ListaSquadre[],ROW()-1-ROW(PuntiSD[#Headers]))="","",INDEX(ListaSquadre[],ROW()-1-ROW(PuntiSD[#Headers])))</f>
        <v/>
      </c>
      <c r="BJ20" s="18" t="str">
        <f>IF(PuntiSD[[#This Row],[Squadra]]="","",IF(BJ$8="","",IF(PuntiSD[[#This Row],[Squadra]]=BJ$8,"",IF(ISERROR(VLOOKUP(PuntiSD[[#This Row],[Squadra]]&amp;BJ$8,Risultati[SqrCoppie],1,FALSE)),"-",IF(AND(INDEX(Risultati[Punti_SqrA],MATCH(PuntiSD[[#This Row],[Squadra]]&amp;BJ$8,Risultati[SqrCoppie],0))="",INDEX(Risultati[Punti_SqrA],MATCH(BJ$8&amp;PuntiSD[[#This Row],[Squadra]],Risultati[SqrCoppie],0))=""),"-",SUMIFS(Risultati[Punti_SqrA],Risultati[SqrA],PuntiSD[[#This Row],[Squadra]],Risultati[SqrB],BJ$8)+SUMIFS(Risultati[Punti_SqrB],Risultati[SqrB],PuntiSD[[#This Row],[Squadra]],Risultati[SqrA],BJ$8))))))</f>
        <v/>
      </c>
      <c r="BK20" s="18" t="str">
        <f>IF(PuntiSD[[#This Row],[Squadra]]="","",IF(BK$8="","",IF(PuntiSD[[#This Row],[Squadra]]=BK$8,"",IF(ISERROR(VLOOKUP(PuntiSD[[#This Row],[Squadra]]&amp;BK$8,Risultati[SqrCoppie],1,FALSE)),"-",IF(AND(INDEX(Risultati[Punti_SqrA],MATCH(PuntiSD[[#This Row],[Squadra]]&amp;BK$8,Risultati[SqrCoppie],0))="",INDEX(Risultati[Punti_SqrA],MATCH(BK$8&amp;PuntiSD[[#This Row],[Squadra]],Risultati[SqrCoppie],0))=""),"-",SUMIFS(Risultati[Punti_SqrA],Risultati[SqrA],PuntiSD[[#This Row],[Squadra]],Risultati[SqrB],BK$8)+SUMIFS(Risultati[Punti_SqrB],Risultati[SqrB],PuntiSD[[#This Row],[Squadra]],Risultati[SqrA],BK$8))))))</f>
        <v/>
      </c>
      <c r="BL20" s="2" t="str">
        <f>IF(PuntiSD[[#This Row],[Squadra]]="","",IF(BL$8="","",IF(PuntiSD[[#This Row],[Squadra]]=BL$8,"",IF(ISERROR(VLOOKUP(PuntiSD[[#This Row],[Squadra]]&amp;BL$8,Risultati[SqrCoppie],1,FALSE)),"-",IF(AND(INDEX(Risultati[Punti_SqrA],MATCH(PuntiSD[[#This Row],[Squadra]]&amp;BL$8,Risultati[SqrCoppie],0))="",INDEX(Risultati[Punti_SqrA],MATCH(BL$8&amp;PuntiSD[[#This Row],[Squadra]],Risultati[SqrCoppie],0))=""),"-",SUMIFS(Risultati[Punti_SqrA],Risultati[SqrA],PuntiSD[[#This Row],[Squadra]],Risultati[SqrB],BL$8)+SUMIFS(Risultati[Punti_SqrB],Risultati[SqrB],PuntiSD[[#This Row],[Squadra]],Risultati[SqrA],BL$8))))))</f>
        <v/>
      </c>
      <c r="BM20" s="2" t="str">
        <f>IF(PuntiSD[[#This Row],[Squadra]]="","",IF(BM$8="","",IF(PuntiSD[[#This Row],[Squadra]]=BM$8,"",IF(ISERROR(VLOOKUP(PuntiSD[[#This Row],[Squadra]]&amp;BM$8,Risultati[SqrCoppie],1,FALSE)),"-",IF(AND(INDEX(Risultati[Punti_SqrA],MATCH(PuntiSD[[#This Row],[Squadra]]&amp;BM$8,Risultati[SqrCoppie],0))="",INDEX(Risultati[Punti_SqrA],MATCH(BM$8&amp;PuntiSD[[#This Row],[Squadra]],Risultati[SqrCoppie],0))=""),"-",SUMIFS(Risultati[Punti_SqrA],Risultati[SqrA],PuntiSD[[#This Row],[Squadra]],Risultati[SqrB],BM$8)+SUMIFS(Risultati[Punti_SqrB],Risultati[SqrB],PuntiSD[[#This Row],[Squadra]],Risultati[SqrA],BM$8))))))</f>
        <v/>
      </c>
      <c r="BN20" s="2" t="str">
        <f>IF(PuntiSD[[#This Row],[Squadra]]="","",IF(BN$8="","",IF(PuntiSD[[#This Row],[Squadra]]=BN$8,"",IF(ISERROR(VLOOKUP(PuntiSD[[#This Row],[Squadra]]&amp;BN$8,Risultati[SqrCoppie],1,FALSE)),"-",IF(AND(INDEX(Risultati[Punti_SqrA],MATCH(PuntiSD[[#This Row],[Squadra]]&amp;BN$8,Risultati[SqrCoppie],0))="",INDEX(Risultati[Punti_SqrA],MATCH(BN$8&amp;PuntiSD[[#This Row],[Squadra]],Risultati[SqrCoppie],0))=""),"-",SUMIFS(Risultati[Punti_SqrA],Risultati[SqrA],PuntiSD[[#This Row],[Squadra]],Risultati[SqrB],BN$8)+SUMIFS(Risultati[Punti_SqrB],Risultati[SqrB],PuntiSD[[#This Row],[Squadra]],Risultati[SqrA],BN$8))))))</f>
        <v/>
      </c>
      <c r="BO20" s="2" t="str">
        <f>IF(PuntiSD[[#This Row],[Squadra]]="","",IF(BO$8="","",IF(PuntiSD[[#This Row],[Squadra]]=BO$8,"",IF(ISERROR(VLOOKUP(PuntiSD[[#This Row],[Squadra]]&amp;BO$8,Risultati[SqrCoppie],1,FALSE)),"-",IF(AND(INDEX(Risultati[Punti_SqrA],MATCH(PuntiSD[[#This Row],[Squadra]]&amp;BO$8,Risultati[SqrCoppie],0))="",INDEX(Risultati[Punti_SqrA],MATCH(BO$8&amp;PuntiSD[[#This Row],[Squadra]],Risultati[SqrCoppie],0))=""),"-",SUMIFS(Risultati[Punti_SqrA],Risultati[SqrA],PuntiSD[[#This Row],[Squadra]],Risultati[SqrB],BO$8)+SUMIFS(Risultati[Punti_SqrB],Risultati[SqrB],PuntiSD[[#This Row],[Squadra]],Risultati[SqrA],BO$8))))))</f>
        <v/>
      </c>
      <c r="BP20" s="2" t="str">
        <f>IF(PuntiSD[[#This Row],[Squadra]]="","",IF(BP$8="","",IF(PuntiSD[[#This Row],[Squadra]]=BP$8,"",IF(ISERROR(VLOOKUP(PuntiSD[[#This Row],[Squadra]]&amp;BP$8,Risultati[SqrCoppie],1,FALSE)),"-",IF(AND(INDEX(Risultati[Punti_SqrA],MATCH(PuntiSD[[#This Row],[Squadra]]&amp;BP$8,Risultati[SqrCoppie],0))="",INDEX(Risultati[Punti_SqrA],MATCH(BP$8&amp;PuntiSD[[#This Row],[Squadra]],Risultati[SqrCoppie],0))=""),"-",SUMIFS(Risultati[Punti_SqrA],Risultati[SqrA],PuntiSD[[#This Row],[Squadra]],Risultati[SqrB],BP$8)+SUMIFS(Risultati[Punti_SqrB],Risultati[SqrB],PuntiSD[[#This Row],[Squadra]],Risultati[SqrA],BP$8))))))</f>
        <v/>
      </c>
      <c r="BQ20" s="2" t="str">
        <f>IF(PuntiSD[[#This Row],[Squadra]]="","",IF(BQ$8="","",IF(PuntiSD[[#This Row],[Squadra]]=BQ$8,"",IF(ISERROR(VLOOKUP(PuntiSD[[#This Row],[Squadra]]&amp;BQ$8,Risultati[SqrCoppie],1,FALSE)),"-",IF(AND(INDEX(Risultati[Punti_SqrA],MATCH(PuntiSD[[#This Row],[Squadra]]&amp;BQ$8,Risultati[SqrCoppie],0))="",INDEX(Risultati[Punti_SqrA],MATCH(BQ$8&amp;PuntiSD[[#This Row],[Squadra]],Risultati[SqrCoppie],0))="",),"-",SUMIFS(Risultati[Punti_SqrA],Risultati[SqrA],PuntiSD[[#This Row],[Squadra]],Risultati[SqrB],BQ$8)+SUMIFS(Risultati[Punti_SqrB],Risultati[SqrB],PuntiSD[[#This Row],[Squadra]],Risultati[SqrA],BQ$8))))))</f>
        <v/>
      </c>
      <c r="BR20" s="2" t="str">
        <f>IF(PuntiSD[[#This Row],[Squadra]]="","",IF(BR$8="","",IF(PuntiSD[[#This Row],[Squadra]]=BR$8,"",IF(ISERROR(VLOOKUP(PuntiSD[[#This Row],[Squadra]]&amp;BR$8,Risultati[SqrCoppie],1,FALSE)),"-",IF(AND(INDEX(Risultati[Punti_SqrA],MATCH(PuntiSD[[#This Row],[Squadra]]&amp;BR$8,Risultati[SqrCoppie],0))="",INDEX(Risultati[Punti_SqrA],MATCH(BR$8&amp;PuntiSD[[#This Row],[Squadra]],Risultati[SqrCoppie],0))=""),"-",SUMIFS(Risultati[Punti_SqrA],Risultati[SqrA],PuntiSD[[#This Row],[Squadra]],Risultati[SqrB],BR$8)+SUMIFS(Risultati[Punti_SqrB],Risultati[SqrB],PuntiSD[[#This Row],[Squadra]],Risultati[SqrA],BR$8))))))</f>
        <v/>
      </c>
      <c r="BS20" s="2" t="str">
        <f>IF(PuntiSD[[#This Row],[Squadra]]="","",IF(BS$8="","",IF(PuntiSD[[#This Row],[Squadra]]=BS$8,"",IF(ISERROR(VLOOKUP(PuntiSD[[#This Row],[Squadra]]&amp;BS$8,Risultati[SqrCoppie],1,FALSE)),"-",IF(AND(INDEX(Risultati[Punti_SqrA],MATCH(PuntiSD[[#This Row],[Squadra]]&amp;BS$8,Risultati[SqrCoppie],0))="",INDEX(Risultati[Punti_SqrA],MATCH(BS$8&amp;PuntiSD[[#This Row],[Squadra]],Risultati[SqrCoppie],0))=""),"-",SUMIFS(Risultati[Punti_SqrA],Risultati[SqrA],PuntiSD[[#This Row],[Squadra]],Risultati[SqrB],BS$8)+SUMIFS(Risultati[Punti_SqrB],Risultati[SqrB],PuntiSD[[#This Row],[Squadra]],Risultati[SqrA],BS$8))))))</f>
        <v/>
      </c>
      <c r="BT20" s="2" t="str">
        <f>IF(PuntiSD[[#This Row],[Squadra]]="","",IF(BT$8="","",IF(PuntiSD[[#This Row],[Squadra]]=BT$8,"",IF(ISERROR(VLOOKUP(PuntiSD[[#This Row],[Squadra]]&amp;BT$8,Risultati[SqrCoppie],1,FALSE)),"-",IF(AND(INDEX(Risultati[Punti_SqrA],MATCH(PuntiSD[[#This Row],[Squadra]]&amp;BT$8,Risultati[SqrCoppie],0))="",INDEX(Risultati[Punti_SqrA],MATCH(BT$8&amp;PuntiSD[[#This Row],[Squadra]],Risultati[SqrCoppie],0))=""),"-",SUMIFS(Risultati[Punti_SqrA],Risultati[SqrA],PuntiSD[[#This Row],[Squadra]],Risultati[SqrB],BT$8)+SUMIFS(Risultati[Punti_SqrB],Risultati[SqrB],PuntiSD[[#This Row],[Squadra]],Risultati[SqrA],BT$8))))))</f>
        <v/>
      </c>
      <c r="BU20" s="2" t="str">
        <f>IF(PuntiSD[[#This Row],[Squadra]]="","",IF(BU$8="","",IF(PuntiSD[[#This Row],[Squadra]]=BU$8,"",IF(ISERROR(VLOOKUP(PuntiSD[[#This Row],[Squadra]]&amp;BU$8,Risultati[SqrCoppie],1,FALSE)),"-",IF(AND(INDEX(Risultati[Punti_SqrA],MATCH(PuntiSD[[#This Row],[Squadra]]&amp;BU$8,Risultati[SqrCoppie],0))="",INDEX(Risultati[Punti_SqrA],MATCH(BU$8&amp;PuntiSD[[#This Row],[Squadra]],Risultati[SqrCoppie],0))=""),"-",SUMIFS(Risultati[Punti_SqrA],Risultati[SqrA],PuntiSD[[#This Row],[Squadra]],Risultati[SqrB],BU$8)+SUMIFS(Risultati[Punti_SqrB],Risultati[SqrB],PuntiSD[[#This Row],[Squadra]],Risultati[SqrA],BU$8))))))</f>
        <v/>
      </c>
      <c r="BV20" s="2" t="str">
        <f>IF(PuntiSD[[#This Row],[Squadra]]="","",IF(BV$8="","",IF(PuntiSD[[#This Row],[Squadra]]=BV$8,"",IF(ISERROR(VLOOKUP(PuntiSD[[#This Row],[Squadra]]&amp;BV$8,Risultati[SqrCoppie],1,FALSE)),"-",IF(AND(INDEX(Risultati[Punti_SqrA],MATCH(PuntiSD[[#This Row],[Squadra]]&amp;BV$8,Risultati[SqrCoppie],0))="",INDEX(Risultati[Punti_SqrA],MATCH(BV$8&amp;PuntiSD[[#This Row],[Squadra]],Risultati[SqrCoppie],0))=""),"-",SUMIFS(Risultati[Punti_SqrA],Risultati[SqrA],PuntiSD[[#This Row],[Squadra]],Risultati[SqrB],BV$8)+SUMIFS(Risultati[Punti_SqrB],Risultati[SqrB],PuntiSD[[#This Row],[Squadra]],Risultati[SqrA],BV$8))))))</f>
        <v/>
      </c>
      <c r="BW20" s="2" t="str">
        <f>IF(PuntiSD[[#This Row],[Squadra]]="","",IF(BW$8="","",IF(PuntiSD[[#This Row],[Squadra]]=BW$8,"",IF(ISERROR(VLOOKUP(PuntiSD[[#This Row],[Squadra]]&amp;BW$8,Risultati[SqrCoppie],1,FALSE)),"-",IF(AND(INDEX(Risultati[Punti_SqrA],MATCH(PuntiSD[[#This Row],[Squadra]]&amp;BW$8,Risultati[SqrCoppie],0))="",INDEX(Risultati[Punti_SqrA],MATCH(BW$8&amp;PuntiSD[[#This Row],[Squadra]],Risultati[SqrCoppie],0))=""),"-",SUMIFS(Risultati[Punti_SqrA],Risultati[SqrA],PuntiSD[[#This Row],[Squadra]],Risultati[SqrB],BW$8)+SUMIFS(Risultati[Punti_SqrB],Risultati[SqrB],PuntiSD[[#This Row],[Squadra]],Risultati[SqrA],BW$8))))))</f>
        <v/>
      </c>
      <c r="BX20" s="2" t="str">
        <f>IF(PuntiSD[[#This Row],[Squadra]]="","",IF(BX$8="","",IF(PuntiSD[[#This Row],[Squadra]]=BX$8,"",IF(ISERROR(VLOOKUP(PuntiSD[[#This Row],[Squadra]]&amp;BX$8,Risultati[SqrCoppie],1,FALSE)),"-",IF(AND(INDEX(Risultati[Punti_SqrA],MATCH(PuntiSD[[#This Row],[Squadra]]&amp;BX$8,Risultati[SqrCoppie],0))="",INDEX(Risultati[Punti_SqrA],MATCH(BX$8&amp;PuntiSD[[#This Row],[Squadra]],Risultati[SqrCoppie],0))=""),"-",SUMIFS(Risultati[Punti_SqrA],Risultati[SqrA],PuntiSD[[#This Row],[Squadra]],Risultati[SqrB],BX$8)+SUMIFS(Risultati[Punti_SqrB],Risultati[SqrB],PuntiSD[[#This Row],[Squadra]],Risultati[SqrA],BX$8))))))</f>
        <v/>
      </c>
      <c r="BY20" s="2" t="str">
        <f>IF(PuntiSD[[#This Row],[Squadra]]="","",IF(BY$8="","",IF(PuntiSD[[#This Row],[Squadra]]=BY$8,"",IF(ISERROR(VLOOKUP(PuntiSD[[#This Row],[Squadra]]&amp;BY$8,Risultati[SqrCoppie],1,FALSE)),"-",IF(AND(INDEX(Risultati[Punti_SqrA],MATCH(PuntiSD[[#This Row],[Squadra]]&amp;BY$8,Risultati[SqrCoppie],0))="",INDEX(Risultati[Punti_SqrA],MATCH(BY$8&amp;PuntiSD[[#This Row],[Squadra]],Risultati[SqrCoppie],0))=""),"-",SUMIFS(Risultati[Punti_SqrA],Risultati[SqrA],PuntiSD[[#This Row],[Squadra]],Risultati[SqrB],BY$8)+SUMIFS(Risultati[Punti_SqrB],Risultati[SqrB],PuntiSD[[#This Row],[Squadra]],Risultati[SqrA],BY$8))))))</f>
        <v/>
      </c>
      <c r="BZ20" s="2" t="str">
        <f>IF(PuntiSD[[#This Row],[Squadra]]="","",IF(BZ$8="","",IF(PuntiSD[[#This Row],[Squadra]]=BZ$8,"",IF(ISERROR(VLOOKUP(PuntiSD[[#This Row],[Squadra]]&amp;BZ$8,Risultati[SqrCoppie],1,FALSE)),"-",IF(AND(INDEX(Risultati[Punti_SqrA],MATCH(PuntiSD[[#This Row],[Squadra]]&amp;BZ$8,Risultati[SqrCoppie],0))="",INDEX(Risultati[Punti_SqrA],MATCH(BZ$8&amp;PuntiSD[[#This Row],[Squadra]],Risultati[SqrCoppie],0))=""),"-",SUMIFS(Risultati[Punti_SqrA],Risultati[SqrA],PuntiSD[[#This Row],[Squadra]],Risultati[SqrB],BZ$8)+SUMIFS(Risultati[Punti_SqrB],Risultati[SqrB],PuntiSD[[#This Row],[Squadra]],Risultati[SqrA],BZ$8))))))</f>
        <v/>
      </c>
      <c r="CA20" s="2" t="str">
        <f>IF(PuntiSD[[#This Row],[Squadra]]="","",IF(CA$8="","",IF(PuntiSD[[#This Row],[Squadra]]=CA$8,"",IF(ISERROR(VLOOKUP(PuntiSD[[#This Row],[Squadra]]&amp;CA$8,Risultati[SqrCoppie],1,FALSE)),"-",IF(AND(INDEX(Risultati[Punti_SqrA],MATCH(PuntiSD[[#This Row],[Squadra]]&amp;CA$8,Risultati[SqrCoppie],0))="",INDEX(Risultati[Punti_SqrA],MATCH(CA$8&amp;PuntiSD[[#This Row],[Squadra]],Risultati[SqrCoppie],0))=""),"-",SUMIFS(Risultati[Punti_SqrA],Risultati[SqrA],PuntiSD[[#This Row],[Squadra]],Risultati[SqrB],CA$8)+SUMIFS(Risultati[Punti_SqrB],Risultati[SqrB],PuntiSD[[#This Row],[Squadra]],Risultati[SqrA],CA$8))))))</f>
        <v/>
      </c>
      <c r="CB20" s="2" t="str">
        <f>IF(PuntiSD[[#This Row],[Squadra]]="","",IF(CB$8="","",IF(PuntiSD[[#This Row],[Squadra]]=CB$8,"",IF(ISERROR(VLOOKUP(PuntiSD[[#This Row],[Squadra]]&amp;CB$8,Risultati[SqrCoppie],1,FALSE)),"-",IF(AND(INDEX(Risultati[Punti_SqrA],MATCH(PuntiSD[[#This Row],[Squadra]]&amp;CB$8,Risultati[SqrCoppie],0))="",INDEX(Risultati[Punti_SqrA],MATCH(CB$8&amp;PuntiSD[[#This Row],[Squadra]],Risultati[SqrCoppie],0))=""),"-",SUMIFS(Risultati[Punti_SqrA],Risultati[SqrA],PuntiSD[[#This Row],[Squadra]],Risultati[SqrB],CB$8)+SUMIFS(Risultati[Punti_SqrB],Risultati[SqrB],PuntiSD[[#This Row],[Squadra]],Risultati[SqrA],CB$8))))))</f>
        <v/>
      </c>
      <c r="CC20" s="2" t="str">
        <f>IF(PuntiSD[[#This Row],[Squadra]]="","",IF(CC$8="","",IF(PuntiSD[[#This Row],[Squadra]]=CC$8,"",IF(ISERROR(VLOOKUP(PuntiSD[[#This Row],[Squadra]]&amp;CC$8,Risultati[SqrCoppie],1,FALSE)),"-",IF(AND(INDEX(Risultati[Punti_SqrA],MATCH(PuntiSD[[#This Row],[Squadra]]&amp;CC$8,Risultati[SqrCoppie],0))="",INDEX(Risultati[Punti_SqrA],MATCH(CC$8&amp;PuntiSD[[#This Row],[Squadra]],Risultati[SqrCoppie],0))=""),"-",SUMIFS(Risultati[Punti_SqrA],Risultati[SqrA],PuntiSD[[#This Row],[Squadra]],Risultati[SqrB],CC$8)+SUMIFS(Risultati[Punti_SqrB],Risultati[SqrB],PuntiSD[[#This Row],[Squadra]],Risultati[SqrA],CC$8))))))</f>
        <v/>
      </c>
      <c r="CE20" s="16" t="str" cm="1">
        <f t="array" ref="CE20">IF(INDEX(ListaSquadre[],ROW()-1-ROW(RetiSD[#Headers]))="","",INDEX(ListaSquadre[],ROW()-1-ROW(RetiSD[#Headers])))</f>
        <v/>
      </c>
      <c r="CF20" s="18" t="str">
        <f>IF(RetiSD[[#This Row],[Squadra]]="","",IF(CF$8="","",IF(RetiSD[[#This Row],[Squadra]]=CF$8,"",IF(ISERROR(VLOOKUP(RetiSD[[#This Row],[Squadra]]&amp;CF$8,Risultati[SqrCoppie],1,FALSE)),"-",IF(AND(INDEX(Risultati[Gol_SqrA],MATCH(RetiSD[[#This Row],[Squadra]]&amp;CF$8,Risultati[SqrCoppie],0))="",INDEX(Risultati[Gol_SqrA],MATCH(CF$8&amp;RetiSD[[#This Row],[Squadra]],Risultati[SqrCoppie],0))=""),"-",(SUMIFS(Risultati[Gol_SqrB],Risultati[SqrCoppie],CF$8&amp;RetiSD[[#This Row],[Squadra]])-SUMIFS(Risultati[Gol_SqrA],Risultati[SqrCoppie],CF$8&amp;RetiSD[[#This Row],[Squadra]]))+(SUMIFS(Risultati[Gol_SqrA],Risultati[SqrCoppie],RetiSD[[#This Row],[Squadra]]&amp;CF$8)-SUMIFS(Risultati[Gol_SqrB],Risultati[SqrCoppie],RetiSD[[#This Row],[Squadra]]&amp;CF$8)))))))</f>
        <v/>
      </c>
      <c r="CG20" s="2" t="str">
        <f>IF(RetiSD[[#This Row],[Squadra]]="","",IF(CG$8="","",IF(RetiSD[[#This Row],[Squadra]]=CG$8,"",IF(ISERROR(VLOOKUP(RetiSD[[#This Row],[Squadra]]&amp;CG$8,Risultati[SqrCoppie],1,FALSE)),"-",IF(AND(INDEX(Risultati[Gol_SqrA],MATCH(RetiSD[[#This Row],[Squadra]]&amp;CG$8,Risultati[SqrCoppie],0))="",INDEX(Risultati[Gol_SqrA],MATCH(CG$8&amp;RetiSD[[#This Row],[Squadra]],Risultati[SqrCoppie],0))=""),"-",(SUMIFS(Risultati[Gol_SqrB],Risultati[SqrCoppie],CG$8&amp;RetiSD[[#This Row],[Squadra]])-SUMIFS(Risultati[Gol_SqrA],Risultati[SqrCoppie],CG$8&amp;RetiSD[[#This Row],[Squadra]]))+(SUMIFS(Risultati[Gol_SqrA],Risultati[SqrCoppie],RetiSD[[#This Row],[Squadra]]&amp;CG$8)-SUMIFS(Risultati[Gol_SqrB],Risultati[SqrCoppie],RetiSD[[#This Row],[Squadra]]&amp;CG$8)))))))</f>
        <v/>
      </c>
      <c r="CH20" s="2" t="str">
        <f>IF(RetiSD[[#This Row],[Squadra]]="","",IF(CH$8="","",IF(RetiSD[[#This Row],[Squadra]]=CH$8,"",IF(ISERROR(VLOOKUP(RetiSD[[#This Row],[Squadra]]&amp;CH$8,Risultati[SqrCoppie],1,FALSE)),"-",IF(AND(INDEX(Risultati[Gol_SqrA],MATCH(RetiSD[[#This Row],[Squadra]]&amp;CH$8,Risultati[SqrCoppie],0))="",INDEX(Risultati[Gol_SqrA],MATCH(CH$8&amp;RetiSD[[#This Row],[Squadra]],Risultati[SqrCoppie],0))=""),"-",(SUMIFS(Risultati[Gol_SqrB],Risultati[SqrCoppie],CH$8&amp;RetiSD[[#This Row],[Squadra]])-SUMIFS(Risultati[Gol_SqrA],Risultati[SqrCoppie],CH$8&amp;RetiSD[[#This Row],[Squadra]]))+(SUMIFS(Risultati[Gol_SqrA],Risultati[SqrCoppie],RetiSD[[#This Row],[Squadra]]&amp;CH$8)-SUMIFS(Risultati[Gol_SqrB],Risultati[SqrCoppie],RetiSD[[#This Row],[Squadra]]&amp;CH$8)))))))</f>
        <v/>
      </c>
      <c r="CI20" s="2" t="str">
        <f>IF(RetiSD[[#This Row],[Squadra]]="","",IF(CI$8="","",IF(RetiSD[[#This Row],[Squadra]]=CI$8,"",IF(ISERROR(VLOOKUP(RetiSD[[#This Row],[Squadra]]&amp;CI$8,Risultati[SqrCoppie],1,FALSE)),"-",IF(AND(INDEX(Risultati[Gol_SqrA],MATCH(RetiSD[[#This Row],[Squadra]]&amp;CI$8,Risultati[SqrCoppie],0))="",INDEX(Risultati[Gol_SqrA],MATCH(CI$8&amp;RetiSD[[#This Row],[Squadra]],Risultati[SqrCoppie],0))=""),"-",(SUMIFS(Risultati[Gol_SqrB],Risultati[SqrCoppie],CI$8&amp;RetiSD[[#This Row],[Squadra]])-SUMIFS(Risultati[Gol_SqrA],Risultati[SqrCoppie],CI$8&amp;RetiSD[[#This Row],[Squadra]]))+(SUMIFS(Risultati[Gol_SqrA],Risultati[SqrCoppie],RetiSD[[#This Row],[Squadra]]&amp;CI$8)-SUMIFS(Risultati[Gol_SqrB],Risultati[SqrCoppie],RetiSD[[#This Row],[Squadra]]&amp;CI$8)))))))</f>
        <v/>
      </c>
      <c r="CJ20" s="2" t="str">
        <f>IF(RetiSD[[#This Row],[Squadra]]="","",IF(CJ$8="","",IF(RetiSD[[#This Row],[Squadra]]=CJ$8,"",IF(ISERROR(VLOOKUP(RetiSD[[#This Row],[Squadra]]&amp;CJ$8,Risultati[SqrCoppie],1,FALSE)),"-",IF(AND(INDEX(Risultati[Gol_SqrA],MATCH(RetiSD[[#This Row],[Squadra]]&amp;CJ$8,Risultati[SqrCoppie],0))="",INDEX(Risultati[Gol_SqrA],MATCH(CJ$8&amp;RetiSD[[#This Row],[Squadra]],Risultati[SqrCoppie],0))=""),"-",(SUMIFS(Risultati[Gol_SqrB],Risultati[SqrCoppie],CJ$8&amp;RetiSD[[#This Row],[Squadra]])-SUMIFS(Risultati[Gol_SqrA],Risultati[SqrCoppie],CJ$8&amp;RetiSD[[#This Row],[Squadra]]))+(SUMIFS(Risultati[Gol_SqrA],Risultati[SqrCoppie],RetiSD[[#This Row],[Squadra]]&amp;CJ$8)-SUMIFS(Risultati[Gol_SqrB],Risultati[SqrCoppie],RetiSD[[#This Row],[Squadra]]&amp;CJ$8)))))))</f>
        <v/>
      </c>
      <c r="CK20" s="2" t="str">
        <f>IF(RetiSD[[#This Row],[Squadra]]="","",IF(CK$8="","",IF(RetiSD[[#This Row],[Squadra]]=CK$8,"",IF(ISERROR(VLOOKUP(RetiSD[[#This Row],[Squadra]]&amp;CK$8,Risultati[SqrCoppie],1,FALSE)),"-",IF(AND(INDEX(Risultati[Gol_SqrA],MATCH(RetiSD[[#This Row],[Squadra]]&amp;CK$8,Risultati[SqrCoppie],0))="",INDEX(Risultati[Gol_SqrA],MATCH(CK$8&amp;RetiSD[[#This Row],[Squadra]],Risultati[SqrCoppie],0))=""),"-",(SUMIFS(Risultati[Gol_SqrB],Risultati[SqrCoppie],CK$8&amp;RetiSD[[#This Row],[Squadra]])-SUMIFS(Risultati[Gol_SqrA],Risultati[SqrCoppie],CK$8&amp;RetiSD[[#This Row],[Squadra]]))+(SUMIFS(Risultati[Gol_SqrA],Risultati[SqrCoppie],RetiSD[[#This Row],[Squadra]]&amp;CK$8)-SUMIFS(Risultati[Gol_SqrB],Risultati[SqrCoppie],RetiSD[[#This Row],[Squadra]]&amp;CK$8)))))))</f>
        <v/>
      </c>
      <c r="CL20" s="2" t="str">
        <f>IF(RetiSD[[#This Row],[Squadra]]="","",IF(CL$8="","",IF(RetiSD[[#This Row],[Squadra]]=CL$8,"",IF(ISERROR(VLOOKUP(RetiSD[[#This Row],[Squadra]]&amp;CL$8,Risultati[SqrCoppie],1,FALSE)),"-",IF(AND(INDEX(Risultati[Gol_SqrA],MATCH(RetiSD[[#This Row],[Squadra]]&amp;CL$8,Risultati[SqrCoppie],0))="",INDEX(Risultati[Gol_SqrA],MATCH(CL$8&amp;RetiSD[[#This Row],[Squadra]],Risultati[SqrCoppie],0))=""),"-",(SUMIFS(Risultati[Gol_SqrB],Risultati[SqrCoppie],CL$8&amp;RetiSD[[#This Row],[Squadra]])-SUMIFS(Risultati[Gol_SqrA],Risultati[SqrCoppie],CL$8&amp;RetiSD[[#This Row],[Squadra]]))+(SUMIFS(Risultati[Gol_SqrA],Risultati[SqrCoppie],RetiSD[[#This Row],[Squadra]]&amp;CL$8)-SUMIFS(Risultati[Gol_SqrB],Risultati[SqrCoppie],RetiSD[[#This Row],[Squadra]]&amp;CL$8)))))))</f>
        <v/>
      </c>
      <c r="CM20" s="2" t="str">
        <f>IF(RetiSD[[#This Row],[Squadra]]="","",IF(CM$8="","",IF(RetiSD[[#This Row],[Squadra]]=CM$8,"",IF(ISERROR(VLOOKUP(RetiSD[[#This Row],[Squadra]]&amp;CM$8,Risultati[SqrCoppie],1,FALSE)),"-",IF(AND(INDEX(Risultati[Gol_SqrA],MATCH(RetiSD[[#This Row],[Squadra]]&amp;CM$8,Risultati[SqrCoppie],0))="",INDEX(Risultati[Gol_SqrA],MATCH(CM$8&amp;RetiSD[[#This Row],[Squadra]],Risultati[SqrCoppie],0))=""),"-",(SUMIFS(Risultati[Gol_SqrB],Risultati[SqrCoppie],CM$8&amp;RetiSD[[#This Row],[Squadra]])-SUMIFS(Risultati[Gol_SqrA],Risultati[SqrCoppie],CM$8&amp;RetiSD[[#This Row],[Squadra]]))+(SUMIFS(Risultati[Gol_SqrA],Risultati[SqrCoppie],RetiSD[[#This Row],[Squadra]]&amp;CM$8)-SUMIFS(Risultati[Gol_SqrB],Risultati[SqrCoppie],RetiSD[[#This Row],[Squadra]]&amp;CM$8)))))))</f>
        <v/>
      </c>
      <c r="CN20" s="2" t="str">
        <f>IF(RetiSD[[#This Row],[Squadra]]="","",IF(CN$8="","",IF(RetiSD[[#This Row],[Squadra]]=CN$8,"",IF(ISERROR(VLOOKUP(RetiSD[[#This Row],[Squadra]]&amp;CN$8,Risultati[SqrCoppie],1,FALSE)),"-",IF(AND(INDEX(Risultati[Gol_SqrA],MATCH(RetiSD[[#This Row],[Squadra]]&amp;CN$8,Risultati[SqrCoppie],0))="",INDEX(Risultati[Gol_SqrA],MATCH(CN$8&amp;RetiSD[[#This Row],[Squadra]],Risultati[SqrCoppie],0))=""),"-",(SUMIFS(Risultati[Gol_SqrB],Risultati[SqrCoppie],CN$8&amp;RetiSD[[#This Row],[Squadra]])-SUMIFS(Risultati[Gol_SqrA],Risultati[SqrCoppie],CN$8&amp;RetiSD[[#This Row],[Squadra]]))+(SUMIFS(Risultati[Gol_SqrA],Risultati[SqrCoppie],RetiSD[[#This Row],[Squadra]]&amp;CN$8)-SUMIFS(Risultati[Gol_SqrB],Risultati[SqrCoppie],RetiSD[[#This Row],[Squadra]]&amp;CN$8)))))))</f>
        <v/>
      </c>
      <c r="CO20" s="2" t="str">
        <f>IF(RetiSD[[#This Row],[Squadra]]="","",IF(CO$8="","",IF(RetiSD[[#This Row],[Squadra]]=CO$8,"",IF(ISERROR(VLOOKUP(RetiSD[[#This Row],[Squadra]]&amp;CO$8,Risultati[SqrCoppie],1,FALSE)),"-",IF(AND(INDEX(Risultati[Gol_SqrA],MATCH(RetiSD[[#This Row],[Squadra]]&amp;CO$8,Risultati[SqrCoppie],0))="",INDEX(Risultati[Gol_SqrA],MATCH(CO$8&amp;RetiSD[[#This Row],[Squadra]],Risultati[SqrCoppie],0))=""),"-",(SUMIFS(Risultati[Gol_SqrB],Risultati[SqrCoppie],CO$8&amp;RetiSD[[#This Row],[Squadra]])-SUMIFS(Risultati[Gol_SqrA],Risultati[SqrCoppie],CO$8&amp;RetiSD[[#This Row],[Squadra]]))+(SUMIFS(Risultati[Gol_SqrA],Risultati[SqrCoppie],RetiSD[[#This Row],[Squadra]]&amp;CO$8)-SUMIFS(Risultati[Gol_SqrB],Risultati[SqrCoppie],RetiSD[[#This Row],[Squadra]]&amp;CO$8)))))))</f>
        <v/>
      </c>
      <c r="CP20" s="2" t="str">
        <f>IF(RetiSD[[#This Row],[Squadra]]="","",IF(CP$8="","",IF(RetiSD[[#This Row],[Squadra]]=CP$8,"",IF(ISERROR(VLOOKUP(RetiSD[[#This Row],[Squadra]]&amp;CP$8,Risultati[SqrCoppie],1,FALSE)),"-",IF(AND(INDEX(Risultati[Gol_SqrA],MATCH(RetiSD[[#This Row],[Squadra]]&amp;CP$8,Risultati[SqrCoppie],0))="",INDEX(Risultati[Gol_SqrA],MATCH(CP$8&amp;RetiSD[[#This Row],[Squadra]],Risultati[SqrCoppie],0))=""),"-",(SUMIFS(Risultati[Gol_SqrB],Risultati[SqrCoppie],CP$8&amp;RetiSD[[#This Row],[Squadra]])-SUMIFS(Risultati[Gol_SqrA],Risultati[SqrCoppie],CP$8&amp;RetiSD[[#This Row],[Squadra]]))+(SUMIFS(Risultati[Gol_SqrA],Risultati[SqrCoppie],RetiSD[[#This Row],[Squadra]]&amp;CP$8)-SUMIFS(Risultati[Gol_SqrB],Risultati[SqrCoppie],RetiSD[[#This Row],[Squadra]]&amp;CP$8)))))))</f>
        <v/>
      </c>
      <c r="CQ20" s="2" t="str">
        <f>IF(RetiSD[[#This Row],[Squadra]]="","",IF(CQ$8="","",IF(RetiSD[[#This Row],[Squadra]]=CQ$8,"",IF(ISERROR(VLOOKUP(RetiSD[[#This Row],[Squadra]]&amp;CQ$8,Risultati[SqrCoppie],1,FALSE)),"-",IF(AND(INDEX(Risultati[Gol_SqrA],MATCH(RetiSD[[#This Row],[Squadra]]&amp;CQ$8,Risultati[SqrCoppie],0))="",INDEX(Risultati[Gol_SqrA],MATCH(CQ$8&amp;RetiSD[[#This Row],[Squadra]],Risultati[SqrCoppie],0))=""),"-",(SUMIFS(Risultati[Gol_SqrB],Risultati[SqrCoppie],CQ$8&amp;RetiSD[[#This Row],[Squadra]])-SUMIFS(Risultati[Gol_SqrA],Risultati[SqrCoppie],CQ$8&amp;RetiSD[[#This Row],[Squadra]]))+(SUMIFS(Risultati[Gol_SqrA],Risultati[SqrCoppie],RetiSD[[#This Row],[Squadra]]&amp;CQ$8)-SUMIFS(Risultati[Gol_SqrB],Risultati[SqrCoppie],RetiSD[[#This Row],[Squadra]]&amp;CQ$8)))))))</f>
        <v/>
      </c>
      <c r="CR20" s="2" t="str">
        <f>IF(RetiSD[[#This Row],[Squadra]]="","",IF(CR$8="","",IF(RetiSD[[#This Row],[Squadra]]=CR$8,"",IF(ISERROR(VLOOKUP(RetiSD[[#This Row],[Squadra]]&amp;CR$8,Risultati[SqrCoppie],1,FALSE)),"-",IF(AND(INDEX(Risultati[Gol_SqrA],MATCH(RetiSD[[#This Row],[Squadra]]&amp;CR$8,Risultati[SqrCoppie],0))="",INDEX(Risultati[Gol_SqrA],MATCH(CR$8&amp;RetiSD[[#This Row],[Squadra]],Risultati[SqrCoppie],0))=""),"-",(SUMIFS(Risultati[Gol_SqrB],Risultati[SqrCoppie],CR$8&amp;RetiSD[[#This Row],[Squadra]])-SUMIFS(Risultati[Gol_SqrA],Risultati[SqrCoppie],CR$8&amp;RetiSD[[#This Row],[Squadra]]))+(SUMIFS(Risultati[Gol_SqrA],Risultati[SqrCoppie],RetiSD[[#This Row],[Squadra]]&amp;CR$8)-SUMIFS(Risultati[Gol_SqrB],Risultati[SqrCoppie],RetiSD[[#This Row],[Squadra]]&amp;CR$8)))))))</f>
        <v/>
      </c>
      <c r="CS20" s="2" t="str">
        <f>IF(RetiSD[[#This Row],[Squadra]]="","",IF(CS$8="","",IF(RetiSD[[#This Row],[Squadra]]=CS$8,"",IF(ISERROR(VLOOKUP(RetiSD[[#This Row],[Squadra]]&amp;CS$8,Risultati[SqrCoppie],1,FALSE)),"-",IF(AND(INDEX(Risultati[Gol_SqrA],MATCH(RetiSD[[#This Row],[Squadra]]&amp;CS$8,Risultati[SqrCoppie],0))="",INDEX(Risultati[Gol_SqrA],MATCH(CS$8&amp;RetiSD[[#This Row],[Squadra]],Risultati[SqrCoppie],0))=""),"-",(SUMIFS(Risultati[Gol_SqrB],Risultati[SqrCoppie],CS$8&amp;RetiSD[[#This Row],[Squadra]])-SUMIFS(Risultati[Gol_SqrA],Risultati[SqrCoppie],CS$8&amp;RetiSD[[#This Row],[Squadra]]))+(SUMIFS(Risultati[Gol_SqrA],Risultati[SqrCoppie],RetiSD[[#This Row],[Squadra]]&amp;CS$8)-SUMIFS(Risultati[Gol_SqrB],Risultati[SqrCoppie],RetiSD[[#This Row],[Squadra]]&amp;CS$8)))))))</f>
        <v/>
      </c>
      <c r="CT20" s="2" t="str">
        <f>IF(RetiSD[[#This Row],[Squadra]]="","",IF(CT$8="","",IF(RetiSD[[#This Row],[Squadra]]=CT$8,"",IF(ISERROR(VLOOKUP(RetiSD[[#This Row],[Squadra]]&amp;CT$8,Risultati[SqrCoppie],1,FALSE)),"-",IF(AND(INDEX(Risultati[Gol_SqrA],MATCH(RetiSD[[#This Row],[Squadra]]&amp;CT$8,Risultati[SqrCoppie],0))="",INDEX(Risultati[Gol_SqrA],MATCH(CT$8&amp;RetiSD[[#This Row],[Squadra]],Risultati[SqrCoppie],0))=""),"-",(SUMIFS(Risultati[Gol_SqrB],Risultati[SqrCoppie],CT$8&amp;RetiSD[[#This Row],[Squadra]])-SUMIFS(Risultati[Gol_SqrA],Risultati[SqrCoppie],CT$8&amp;RetiSD[[#This Row],[Squadra]]))+(SUMIFS(Risultati[Gol_SqrA],Risultati[SqrCoppie],RetiSD[[#This Row],[Squadra]]&amp;CT$8)-SUMIFS(Risultati[Gol_SqrB],Risultati[SqrCoppie],RetiSD[[#This Row],[Squadra]]&amp;CT$8)))))))</f>
        <v/>
      </c>
      <c r="CU20" s="2" t="str">
        <f>IF(RetiSD[[#This Row],[Squadra]]="","",IF(CU$8="","",IF(RetiSD[[#This Row],[Squadra]]=CU$8,"",IF(ISERROR(VLOOKUP(RetiSD[[#This Row],[Squadra]]&amp;CU$8,Risultati[SqrCoppie],1,FALSE)),"-",IF(AND(INDEX(Risultati[Gol_SqrA],MATCH(RetiSD[[#This Row],[Squadra]]&amp;CU$8,Risultati[SqrCoppie],0))="",INDEX(Risultati[Gol_SqrA],MATCH(CU$8&amp;RetiSD[[#This Row],[Squadra]],Risultati[SqrCoppie],0))=""),"-",(SUMIFS(Risultati[Gol_SqrB],Risultati[SqrCoppie],CU$8&amp;RetiSD[[#This Row],[Squadra]])-SUMIFS(Risultati[Gol_SqrA],Risultati[SqrCoppie],CU$8&amp;RetiSD[[#This Row],[Squadra]]))+(SUMIFS(Risultati[Gol_SqrA],Risultati[SqrCoppie],RetiSD[[#This Row],[Squadra]]&amp;CU$8)-SUMIFS(Risultati[Gol_SqrB],Risultati[SqrCoppie],RetiSD[[#This Row],[Squadra]]&amp;CU$8)))))))</f>
        <v/>
      </c>
      <c r="CV20" s="2" t="str">
        <f>IF(RetiSD[[#This Row],[Squadra]]="","",IF(CV$8="","",IF(RetiSD[[#This Row],[Squadra]]=CV$8,"",IF(ISERROR(VLOOKUP(RetiSD[[#This Row],[Squadra]]&amp;CV$8,Risultati[SqrCoppie],1,FALSE)),"-",IF(AND(INDEX(Risultati[Gol_SqrA],MATCH(RetiSD[[#This Row],[Squadra]]&amp;CV$8,Risultati[SqrCoppie],0))="",INDEX(Risultati[Gol_SqrA],MATCH(CV$8&amp;RetiSD[[#This Row],[Squadra]],Risultati[SqrCoppie],0))=""),"-",(SUMIFS(Risultati[Gol_SqrB],Risultati[SqrCoppie],CV$8&amp;RetiSD[[#This Row],[Squadra]])-SUMIFS(Risultati[Gol_SqrA],Risultati[SqrCoppie],CV$8&amp;RetiSD[[#This Row],[Squadra]]))+(SUMIFS(Risultati[Gol_SqrA],Risultati[SqrCoppie],RetiSD[[#This Row],[Squadra]]&amp;CV$8)-SUMIFS(Risultati[Gol_SqrB],Risultati[SqrCoppie],RetiSD[[#This Row],[Squadra]]&amp;CV$8)))))))</f>
        <v/>
      </c>
      <c r="CW20" s="2" t="str">
        <f>IF(RetiSD[[#This Row],[Squadra]]="","",IF(CW$8="","",IF(RetiSD[[#This Row],[Squadra]]=CW$8,"",IF(ISERROR(VLOOKUP(RetiSD[[#This Row],[Squadra]]&amp;CW$8,Risultati[SqrCoppie],1,FALSE)),"-",IF(AND(INDEX(Risultati[Gol_SqrA],MATCH(RetiSD[[#This Row],[Squadra]]&amp;CW$8,Risultati[SqrCoppie],0))="",INDEX(Risultati[Gol_SqrA],MATCH(CW$8&amp;RetiSD[[#This Row],[Squadra]],Risultati[SqrCoppie],0))=""),"-",(SUMIFS(Risultati[Gol_SqrB],Risultati[SqrCoppie],CW$8&amp;RetiSD[[#This Row],[Squadra]])-SUMIFS(Risultati[Gol_SqrA],Risultati[SqrCoppie],CW$8&amp;RetiSD[[#This Row],[Squadra]]))+(SUMIFS(Risultati[Gol_SqrA],Risultati[SqrCoppie],RetiSD[[#This Row],[Squadra]]&amp;CW$8)-SUMIFS(Risultati[Gol_SqrB],Risultati[SqrCoppie],RetiSD[[#This Row],[Squadra]]&amp;CW$8)))))))</f>
        <v/>
      </c>
      <c r="CX20" s="2" t="str">
        <f>IF(RetiSD[[#This Row],[Squadra]]="","",IF(CX$8="","",IF(RetiSD[[#This Row],[Squadra]]=CX$8,"",IF(ISERROR(VLOOKUP(RetiSD[[#This Row],[Squadra]]&amp;CX$8,Risultati[SqrCoppie],1,FALSE)),"-",IF(AND(INDEX(Risultati[Gol_SqrA],MATCH(RetiSD[[#This Row],[Squadra]]&amp;CX$8,Risultati[SqrCoppie],0))="",INDEX(Risultati[Gol_SqrA],MATCH(CX$8&amp;RetiSD[[#This Row],[Squadra]],Risultati[SqrCoppie],0))=""),"-",(SUMIFS(Risultati[Gol_SqrB],Risultati[SqrCoppie],CX$8&amp;RetiSD[[#This Row],[Squadra]])-SUMIFS(Risultati[Gol_SqrA],Risultati[SqrCoppie],CX$8&amp;RetiSD[[#This Row],[Squadra]]))+(SUMIFS(Risultati[Gol_SqrA],Risultati[SqrCoppie],RetiSD[[#This Row],[Squadra]]&amp;CX$8)-SUMIFS(Risultati[Gol_SqrB],Risultati[SqrCoppie],RetiSD[[#This Row],[Squadra]]&amp;CX$8)))))))</f>
        <v/>
      </c>
      <c r="CY20" s="2" t="str">
        <f>IF(RetiSD[[#This Row],[Squadra]]="","",IF(CY$8="","",IF(RetiSD[[#This Row],[Squadra]]=CY$8,"",IF(ISERROR(VLOOKUP(RetiSD[[#This Row],[Squadra]]&amp;CY$8,Risultati[SqrCoppie],1,FALSE)),"-",IF(AND(INDEX(Risultati[Gol_SqrA],MATCH(RetiSD[[#This Row],[Squadra]]&amp;CY$8,Risultati[SqrCoppie],0))="",INDEX(Risultati[Gol_SqrA],MATCH(CY$8&amp;RetiSD[[#This Row],[Squadra]],Risultati[SqrCoppie],0))=""),"-",(SUMIFS(Risultati[Gol_SqrB],Risultati[SqrCoppie],CY$8&amp;RetiSD[[#This Row],[Squadra]])-SUMIFS(Risultati[Gol_SqrA],Risultati[SqrCoppie],CY$8&amp;RetiSD[[#This Row],[Squadra]]))+(SUMIFS(Risultati[Gol_SqrA],Risultati[SqrCoppie],RetiSD[[#This Row],[Squadra]]&amp;CY$8)-SUMIFS(Risultati[Gol_SqrB],Risultati[SqrCoppie],RetiSD[[#This Row],[Squadra]]&amp;CY$8)))))))</f>
        <v/>
      </c>
      <c r="DA20" s="1" t="str" cm="1">
        <f t="array" ref="DA20">IF(INDEX(ListaSquadre[],ROW()-ROW(Classifica[#Headers]))="","",INDEX(ListaSquadre[],ROW()-ROW(Classifica[#Headers])))</f>
        <v/>
      </c>
      <c r="DB20" s="2">
        <f ca="1">SUMIF(Risultati[SqrA],Classifica[[#This Row],[Squadra]],Risultati[Punti_SqrA])+SUMIF(Risultati[SqrB],Classifica[[#This Row],[Squadra]],Risultati[Punti_SqrB])-INDEX(Penalizzazione[PuntiPen],MATCH(Classifica[[#This Row],[Squadra]],Penalizzazione[ListaSqr],0))</f>
        <v>0</v>
      </c>
      <c r="DC20" s="2">
        <f ca="1">COUNTIFS(Risultati[Punti_SqrA],"&gt;=0",Risultati[SqrA],Classifica[[#This Row],[Squadra]])+COUNTIFS(Risultati[Punti_SqrB],"&gt;=0",Risultati[SqrB],Classifica[[#This Row],[Squadra]])</f>
        <v>0</v>
      </c>
      <c r="DD20" s="2">
        <f ca="1">Classifica[[#This Row],[Punti]]-Classifica[[#This Row],[Giocate]]/100-ROW()/100000</f>
        <v>-2.0000000000000001E-4</v>
      </c>
      <c r="DE20" s="2" t="str">
        <f t="array" aca="1" ref="DE20" ca="1">INDEX(Classifica[Squadra],MATCH(LARGE(Classifica[Parziale],ROW()-ROW(Classifica[#Headers])),Classifica[Parziale],0))</f>
        <v/>
      </c>
      <c r="DF20" s="2">
        <f ca="1">INDEX(Classifica[Punti],MATCH(Classifica[[#This Row],[ClParziale]],Classifica[Squadra],0))-INDEX(Classifica[Giocate],MATCH(Classifica[[#This Row],[ClParziale]],Classifica[Squadra],0))/100</f>
        <v>0</v>
      </c>
      <c r="DG20" s="2" t="str">
        <f ca="1">IF(COUNTIF(Classifica[PreParimerito],Classifica[[#This Row],[PreParimerito]])&gt;1,Classifica[[#This Row],[ClParziale]],"")</f>
        <v/>
      </c>
      <c r="DH20" s="2">
        <f ca="1">IF(Classifica[[#This Row],[Parimerito]]="",0,INDEX(Avulsa[ClassificaFinaleScontriDiretti],MATCH(Classifica[[#This Row],[Parimerito]],Avulsa[Squadre],0)))</f>
        <v>0</v>
      </c>
      <c r="DI20" s="2">
        <f ca="1">SUMIF(Risultati[SqrA],Classifica[[#This Row],[ClParziale]],Risultati[Gol_SqrA])+SUMIF(Risultati[SqrB],Classifica[[#This Row],[ClParziale]],Risultati[Gol_SqrB])</f>
        <v>0</v>
      </c>
      <c r="DJ20" s="2">
        <f ca="1">SUMIF(Risultati[SqrA],Classifica[[#This Row],[ClParziale]],Risultati[Gol_SqrB])+SUMIF(Risultati[SqrB],Classifica[[#This Row],[ClParziale]],Risultati[Gol_SqrA])</f>
        <v>0</v>
      </c>
      <c r="DK20" s="2">
        <f ca="1">Classifica[[#This Row],[GolFatti]]-Classifica[[#This Row],[GolSubiti]]</f>
        <v>0</v>
      </c>
      <c r="DL20" s="2">
        <f ca="1">(INDEX(Classifica[Punti],MATCH(Classifica[[#This Row],[ClParziale]],Classifica[Squadra],0))-INDEX(Classifica[Giocate],MATCH(Classifica[[#This Row],[ClParziale]],Classifica[Squadra],0))/100-Classifica[[#This Row],[Avulsa]]/10000+Classifica[[#This Row],[DifferenzaReti]]/1000000+Classifica[[#This Row],[GolFatti]]/100000000-COUNTIF(Classifica[ClParziale],"&lt;="&amp;Classifica[[#This Row],[ClParziale]])/10000000000)</f>
        <v>0</v>
      </c>
      <c r="DM20" s="2">
        <f ca="1">_xlfn.RANK.EQ(Classifica[[#This Row],[CalcoloClassificaFinale]],Classifica[CalcoloClassificaFinale],0)</f>
        <v>1</v>
      </c>
    </row>
    <row r="21" spans="2:117" x14ac:dyDescent="0.2">
      <c r="B21" s="1">
        <f t="shared" ca="1" si="0"/>
        <v>25</v>
      </c>
      <c r="C21" s="2" cm="1">
        <f t="array" ref="C21">Check[]/2</f>
        <v>2</v>
      </c>
      <c r="D21" s="1" t="str" cm="1">
        <f t="array" ref="D21">IF(ROW()-ROW(Helper[#Headers])&lt;Check[],"Giornata"&amp;ROW()-ROW(Helper[#Headers]),IF(ROW()-ROW(Helper[#Headers])&gt;(Check[]-1)*2,"","Giornata"&amp;12+ROW(D21)-Check[]))</f>
        <v/>
      </c>
      <c r="F21" s="1" t="str" cm="1">
        <f t="array" ref="F21">IF(ROW()-ROW(Risultati[#Headers])&gt;Check[]*(Check[]-1),"",Check[]*(Check[]-1)-Check[]*(Check[]-1)+ROW()-ROW(Risultati[#Headers]))</f>
        <v/>
      </c>
      <c r="G21" s="1" t="str">
        <f>IF(Risultati[[#This Row],[ID_Riga]]="","",VLOOKUP(F21,Helper[],3,TRUE))</f>
        <v/>
      </c>
      <c r="H21" s="1" t="str">
        <f>IF(Risultati[[#This Row],[ID_Riga]]="","",Risultati[[#This Row],[ID_Riga]]-VLOOKUP(Risultati[[#This Row],[ID_Riga]],Helper[],1,TRUE)+1)</f>
        <v/>
      </c>
      <c r="I21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1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1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1" s="1" t="str">
        <f ca="1">IF(Risultati[[#This Row],[Punti_SqrA]]="","",IF(Risultati[[#This Row],[Punti_SqrA]]=3,0,IF(Risultati[[#This Row],[Punti_SqrA]]=0,3,1)))</f>
        <v/>
      </c>
      <c r="M21" s="1" t="str">
        <f ca="1">IF(Risultati[[#This Row],[Punti_SqrA]]="","",SUM(INDEX(INDIRECT(Risultati[[#This Row],[Tabella]]),Risultati[[#This Row],[RigaTab]],3)))</f>
        <v/>
      </c>
      <c r="N21" s="1" t="str">
        <f ca="1">IF(Risultati[[#This Row],[Punti_SqrA]]="","",SUM(INDEX(INDIRECT(Risultati[[#This Row],[Tabella]]),Risultati[[#This Row],[RigaTab]],4)))</f>
        <v/>
      </c>
      <c r="O21" s="1" t="str">
        <f ca="1">Risultati[[#This Row],[SqrA]]&amp;Risultati[[#This Row],[SqrB]]</f>
        <v/>
      </c>
      <c r="Q21" s="1" t="str" cm="1">
        <f t="array" ref="Q21">IF(INDEX(ListaSquadre[],ROW()-ROW(Penalizzazione[#Headers]))="","",INDEX(ListaSquadre[],ROW()-ROW(Penalizzazione[#Headers])))</f>
        <v/>
      </c>
      <c r="R21" s="1">
        <v>0</v>
      </c>
      <c r="T21" s="2">
        <f ca="1">IFERROR(INDEX(Classifica[PreParimerito],MATCH(Avulsa[[#This Row],[Squadre]],Classifica[ClParziale],0)),"")</f>
        <v>0</v>
      </c>
      <c r="U21" s="3" t="str">
        <f t="array" aca="1" ref="U21" ca="1">IF(ROWS(U$8:U20)&gt;COUNTA(Classifica[Parimerito]),"",IFERROR(INDEX(Classifica[Parimerito],SMALL(IF(Classifica[Parimerito]&lt;&gt;"",ROW(Classifica[Parimerito])-ROW(Classifica[#Headers])),ROWS(U$8:U20))),""))</f>
        <v/>
      </c>
      <c r="V21" s="2" t="str">
        <f ca="1">IF(Avulsa[[#This Row],[Parimerito]]="","",IF(Avulsa[[#This Row],[Parimerito]]=OFFSET(Avulsa[[#This Row],[Parimerito]],1,0),VLOOKUP(Avulsa[[#This Row],[Squadre]],$BI$9:$CC$28,MATCH(OFFSET(Avulsa[[#This Row],[Squadre]],1,0),$BJ$8:$CC$8,0)+1,FALSE),""))</f>
        <v/>
      </c>
      <c r="W21" s="2" t="str">
        <f ca="1">IF(Avulsa[[#This Row],[Parimerito]]="","",IF(Avulsa[[#This Row],[Parimerito]]=OFFSET(Avulsa[[#This Row],[Parimerito]],-1,0),VLOOKUP(Avulsa[[#This Row],[Squadre]],$BI$9:$CC$28,MATCH(OFFSET(Avulsa[[#This Row],[Squadre]],-1,0),$BJ$8:$CC$8,0)+1,FALSE),""))</f>
        <v/>
      </c>
      <c r="X21" s="2" t="str">
        <f ca="1">IF(Avulsa[[#This Row],[Parimerito]]="","",IF(Avulsa[[#This Row],[Parimerito]]=OFFSET(Avulsa[[#This Row],[Parimerito]],2,0),VLOOKUP(Avulsa[[#This Row],[Squadre]],$BI$9:$CC$28,MATCH(OFFSET(Avulsa[[#This Row],[Squadre]],2,0),$BJ$8:$CC$8,0)+1,FALSE),""))</f>
        <v/>
      </c>
      <c r="Y21" s="2" t="str">
        <f ca="1">IF(Avulsa[[#This Row],[Parimerito]]="","",IF(Avulsa[[#This Row],[Parimerito]]=OFFSET(Avulsa[[#This Row],[Parimerito]],-2,0),VLOOKUP(Avulsa[[#This Row],[Squadre]],$BI$9:$CC$28,MATCH(OFFSET(Avulsa[[#This Row],[Squadre]],-2,0),$BJ$8:$CC$8,0)+1,FALSE),""))</f>
        <v/>
      </c>
      <c r="Z21" s="2" t="str">
        <f ca="1">IF(Avulsa[[#This Row],[Parimerito]]="","",IF(Avulsa[[#This Row],[Parimerito]]=OFFSET(Avulsa[[#This Row],[Parimerito]],3,0),VLOOKUP(Avulsa[[#This Row],[Squadre]],$BI$9:$CC$28,MATCH(OFFSET(Avulsa[[#This Row],[Squadre]],3,0),$BJ$8:$CC$8,0)+1,FALSE),""))</f>
        <v/>
      </c>
      <c r="AA21" s="2" t="str">
        <f ca="1">IF(Avulsa[[#This Row],[Parimerito]]="","",IF(Avulsa[[#This Row],[Parimerito]]=OFFSET(Avulsa[[#This Row],[Parimerito]],-3,0),VLOOKUP(Avulsa[[#This Row],[Squadre]],$BI$9:$CC$28,MATCH(OFFSET(Avulsa[[#This Row],[Squadre]],-3,0),$BJ$8:$CC$8,0)+1,FALSE),""))</f>
        <v/>
      </c>
      <c r="AB21" s="2" t="str">
        <f ca="1">IF(Avulsa[[#This Row],[Parimerito]]="","",IF(Avulsa[[#This Row],[Parimerito]]=OFFSET(Avulsa[[#This Row],[Parimerito]],4,0),VLOOKUP(Avulsa[[#This Row],[Squadre]],$BI$9:$CC$28,MATCH(OFFSET(Avulsa[[#This Row],[Squadre]],4,0),$BJ$8:$CC$8,0)+1,FALSE),""))</f>
        <v/>
      </c>
      <c r="AC21" s="2" t="str">
        <f ca="1">IF(Avulsa[[#This Row],[Parimerito]]="","",IF(Avulsa[[#This Row],[Parimerito]]=OFFSET(Avulsa[[#This Row],[Parimerito]],-4,0),VLOOKUP(Avulsa[[#This Row],[Squadre]],$BI$9:$CC$28,MATCH(OFFSET(Avulsa[[#This Row],[Squadre]],-4,0),$BJ$8:$CC$8,0)+1,FALSE),""))</f>
        <v/>
      </c>
      <c r="AD21" s="2" t="str">
        <f ca="1">IF(Avulsa[[#This Row],[Parimerito]]="","",IF(Avulsa[[#This Row],[Parimerito]]=OFFSET(Avulsa[[#This Row],[Parimerito]],5,0),VLOOKUP(Avulsa[[#This Row],[Squadre]],$BI$9:$CC$28,MATCH(OFFSET(Avulsa[[#This Row],[Squadre]],5,0),$BJ$8:$CC$8,0)+1,FALSE),""))</f>
        <v/>
      </c>
      <c r="AE21" s="2" t="str">
        <f ca="1">IF(Avulsa[[#This Row],[Parimerito]]="","",IF(Avulsa[[#This Row],[Parimerito]]=OFFSET(Avulsa[[#This Row],[Parimerito]],-5,0),VLOOKUP(Avulsa[[#This Row],[Squadre]],$BI$9:$CC$28,MATCH(OFFSET(Avulsa[[#This Row],[Squadre]],-5,0),$BJ$8:$CC$8,0)+1,FALSE),""))</f>
        <v/>
      </c>
      <c r="AF21" s="2" t="str">
        <f ca="1">IF(Avulsa[[#This Row],[Parimerito]]="","",IF(Avulsa[[#This Row],[Parimerito]]=OFFSET(Avulsa[[#This Row],[Parimerito]],6,0),VLOOKUP(Avulsa[[#This Row],[Squadre]],$BI$9:$CC$28,MATCH(OFFSET(Avulsa[[#This Row],[Squadre]],6,0),$BJ$8:$CC$8,0)+1,FALSE),""))</f>
        <v/>
      </c>
      <c r="AG21" s="2" t="str">
        <f ca="1">IF(Avulsa[[#This Row],[Parimerito]]="","",IF(Avulsa[[#This Row],[Parimerito]]=OFFSET(Avulsa[[#This Row],[Parimerito]],-6,0),VLOOKUP(Avulsa[[#This Row],[Squadre]],$BI$9:$CC$28,MATCH(OFFSET(Avulsa[[#This Row],[Squadre]],-6,0),$BJ$8:$CC$8,0)+1,FALSE),""))</f>
        <v/>
      </c>
      <c r="AH21" s="2" t="str">
        <f ca="1">IF(Avulsa[[#This Row],[Parimerito]]="","",IF(Avulsa[[#This Row],[Parimerito]]=OFFSET(Avulsa[[#This Row],[Parimerito]],7,0),VLOOKUP(Avulsa[[#This Row],[Squadre]],$BI$9:$CC$28,MATCH(OFFSET(Avulsa[[#This Row],[Squadre]],7,0),$BJ$8:$CC$8,0)+1,FALSE),""))</f>
        <v/>
      </c>
      <c r="AI21" s="2" t="str">
        <f ca="1">IF(Avulsa[[#This Row],[Parimerito]]="","",IF(Avulsa[[#This Row],[Parimerito]]=OFFSET(Avulsa[[#This Row],[Parimerito]],-7,0),VLOOKUP(Avulsa[[#This Row],[Squadre]],$BI$9:$CC$28,MATCH(OFFSET(Avulsa[[#This Row],[Squadre]],-7,0),$BJ$8:$CC$8,0)+1,FALSE),""))</f>
        <v/>
      </c>
      <c r="AJ21" s="2" t="e">
        <f ca="1">IF(Avulsa[[#This Row],[Parimerito]]="","",IF(Avulsa[[#This Row],[Parimerito]]=OFFSET(Avulsa[[#This Row],[Parimerito]],8,0),VLOOKUP(Avulsa[[#This Row],[Squadre]],$BI$9:$CC$28,MATCH(OFFSET(Avulsa[[#This Row],[Squadre]],8,0),$BJ$8:$CC$8,0)+1,FALSE),""))</f>
        <v>#N/A</v>
      </c>
      <c r="AK21" s="2" t="str">
        <f ca="1">IF(Avulsa[[#This Row],[Parimerito]]="","",IF(Avulsa[[#This Row],[Parimerito]]=OFFSET(Avulsa[[#This Row],[Parimerito]],-8,0),VLOOKUP(Avulsa[[#This Row],[Squadre]],$BI$9:$CC$28,MATCH(OFFSET(Avulsa[[#This Row],[Squadre]],-8,0),$BJ$8:$CC$8,0)+1,FALSE),""))</f>
        <v/>
      </c>
      <c r="AL21" s="2" t="e">
        <f ca="1">IF(Avulsa[[#This Row],[Parimerito]]="","",SUM(Avulsa[[#This Row],[1a]:[8b]]))</f>
        <v>#N/A</v>
      </c>
      <c r="AM21" s="2" t="e" cm="1">
        <f t="array" aca="1" ref="AM21" ca="1">IF(Avulsa[[#This Row],[Parimerito]]="","",SUMPRODUCT(--(Avulsa[[#This Row],[Parimerito]]=Avulsa[Parimerito]),--(Avulsa[[#This Row],[Punti]]&lt;Avulsa[Punti]))+1)</f>
        <v>#N/A</v>
      </c>
      <c r="AN21" s="2" t="str">
        <f ca="1">IF(Avulsa[[#This Row],[Parimerito]]="","",IF(Avulsa[[#This Row],[Parimerito]]=OFFSET(Avulsa[[#This Row],[Parimerito]],1,0),VLOOKUP(Avulsa[[#This Row],[Squadre]],$CE$9:$CY$28,MATCH(OFFSET(Avulsa[[#This Row],[Squadre]],1,0),$CF$8:$CY$8,0)+1,FALSE),""))</f>
        <v/>
      </c>
      <c r="AO21" s="2" t="str">
        <f ca="1">IF(Avulsa[[#This Row],[Parimerito]]="","",IF(Avulsa[[#This Row],[Parimerito]]=OFFSET(Avulsa[[#This Row],[Parimerito]],-1,0),VLOOKUP(Avulsa[[#This Row],[Squadre]],$CE$9:$CY$28,MATCH(OFFSET(Avulsa[[#This Row],[Squadre]],-1,0),$CF$8:$CY$8,0)+1,FALSE),""))</f>
        <v/>
      </c>
      <c r="AP21" s="2" t="str">
        <f ca="1">IF(Avulsa[[#This Row],[Parimerito]]="","",IF(Avulsa[[#This Row],[Parimerito]]=OFFSET(Avulsa[[#This Row],[Parimerito]],2,0),VLOOKUP(Avulsa[[#This Row],[Squadre]],$CE$9:$CY$28,MATCH(OFFSET(Avulsa[[#This Row],[Squadre]],2,0),$CF$8:$CY$8,0)+1,FALSE),""))</f>
        <v/>
      </c>
      <c r="AQ21" s="2" t="str">
        <f ca="1">IF(Avulsa[[#This Row],[Parimerito]]="","",IF(Avulsa[[#This Row],[Parimerito]]=OFFSET(Avulsa[[#This Row],[Parimerito]],-2,0),VLOOKUP(Avulsa[[#This Row],[Squadre]],$CE$9:$CY$28,MATCH(OFFSET(Avulsa[[#This Row],[Squadre]],-2,0),$CF$8:$CY$8,0)+1,FALSE),""))</f>
        <v/>
      </c>
      <c r="AR21" s="2" t="str">
        <f ca="1">IF(Avulsa[[#This Row],[Parimerito]]="","",IF(Avulsa[[#This Row],[Parimerito]]=OFFSET(Avulsa[[#This Row],[Parimerito]],3,0),VLOOKUP(Avulsa[[#This Row],[Squadre]],$CE$9:$CY$28,MATCH(OFFSET(Avulsa[[#This Row],[Squadre]],3,0),$CF$8:$CY$8,0)+1,FALSE),""))</f>
        <v/>
      </c>
      <c r="AS21" s="2" t="str">
        <f ca="1">IF(Avulsa[[#This Row],[Parimerito]]="","",IF(Avulsa[[#This Row],[Parimerito]]=OFFSET(Avulsa[[#This Row],[Parimerito]],-3,0),VLOOKUP(Avulsa[[#This Row],[Squadre]],$CE$9:$CY$28,MATCH(OFFSET(Avulsa[[#This Row],[Squadre]],-3,0),$CF$8:$CY$8,0)+1,FALSE),""))</f>
        <v/>
      </c>
      <c r="AT21" s="2" t="str">
        <f ca="1">IF(Avulsa[[#This Row],[Parimerito]]="","",IF(Avulsa[[#This Row],[Parimerito]]=OFFSET(Avulsa[[#This Row],[Parimerito]],4,0),VLOOKUP(Avulsa[[#This Row],[Squadre]],$CE$9:$CY$28,MATCH(OFFSET(Avulsa[[#This Row],[Squadre]],4,0),$CF$8:$CY$8,0)+1,FALSE),""))</f>
        <v/>
      </c>
      <c r="AU21" s="2" t="str">
        <f ca="1">IF(Avulsa[[#This Row],[Parimerito]]="","",IF(Avulsa[[#This Row],[Parimerito]]=OFFSET(Avulsa[[#This Row],[Parimerito]],-4,0),VLOOKUP(Avulsa[[#This Row],[Squadre]],$CE$9:$CY$28,MATCH(OFFSET(Avulsa[[#This Row],[Squadre]],-4,0),$CF$8:$CY$8,0)+1,FALSE),""))</f>
        <v/>
      </c>
      <c r="AV21" s="2" t="str">
        <f ca="1">IF(Avulsa[[#This Row],[Parimerito]]="","",IF(Avulsa[[#This Row],[Parimerito]]=OFFSET(Avulsa[[#This Row],[Parimerito]],5,0),VLOOKUP(Avulsa[[#This Row],[Squadre]],$CE$9:$CY$28,MATCH(OFFSET(Avulsa[[#This Row],[Squadre]],5,0),$CF$8:$CY$8,0)+1,FALSE),""))</f>
        <v/>
      </c>
      <c r="AW21" s="2" t="str">
        <f ca="1">IF(Avulsa[[#This Row],[Parimerito]]="","",IF(Avulsa[[#This Row],[Parimerito]]=OFFSET(Avulsa[[#This Row],[Parimerito]],-5,0),VLOOKUP(Avulsa[[#This Row],[Squadre]],$CE$9:$CY$28,MATCH(OFFSET(Avulsa[[#This Row],[Squadre]],-5,0),$CF$8:$CY$8,0)+1,FALSE),""))</f>
        <v/>
      </c>
      <c r="AX21" s="2" t="str">
        <f ca="1">IF(Avulsa[[#This Row],[Parimerito]]="","",IF(Avulsa[[#This Row],[Parimerito]]=OFFSET(Avulsa[[#This Row],[Parimerito]],6,0),VLOOKUP(Avulsa[[#This Row],[Squadre]],$CE$9:$CY$28,MATCH(OFFSET(Avulsa[[#This Row],[Squadre]],6,0),$CF$8:$CY$8,0)+1,FALSE),""))</f>
        <v/>
      </c>
      <c r="AY21" s="2" t="str">
        <f ca="1">IF(Avulsa[[#This Row],[Parimerito]]="","",IF(Avulsa[[#This Row],[Parimerito]]=OFFSET(Avulsa[[#This Row],[Parimerito]],-6,0),VLOOKUP(Avulsa[[#This Row],[Squadre]],$CE$9:$CY$28,MATCH(OFFSET(Avulsa[[#This Row],[Squadre]],-6,0),$CF$8:$CY$8,0)+1,FALSE),""))</f>
        <v/>
      </c>
      <c r="AZ21" s="2" t="str">
        <f ca="1">IF(Avulsa[[#This Row],[Parimerito]]="","",IF(Avulsa[[#This Row],[Parimerito]]=OFFSET(Avulsa[[#This Row],[Parimerito]],7,0),VLOOKUP(Avulsa[[#This Row],[Squadre]],$CE$9:$CY$28,MATCH(OFFSET(Avulsa[[#This Row],[Squadre]],7,0),$CF$8:$CY$8,0)+1,FALSE),""))</f>
        <v/>
      </c>
      <c r="BA21" s="2" t="str">
        <f ca="1">IF(Avulsa[[#This Row],[Parimerito]]="","",IF(Avulsa[[#This Row],[Parimerito]]=OFFSET(Avulsa[[#This Row],[Parimerito]],-7,0),VLOOKUP(Avulsa[[#This Row],[Squadre]],$CE$9:$CY$28,MATCH(OFFSET(Avulsa[[#This Row],[Squadre]],-7,0),$CF$8:$CY$8,0)+1,FALSE),""))</f>
        <v/>
      </c>
      <c r="BB21" s="2" t="e">
        <f ca="1">IF(Avulsa[[#This Row],[Parimerito]]="","",IF(Avulsa[[#This Row],[Parimerito]]=OFFSET(Avulsa[[#This Row],[Parimerito]],8,0),VLOOKUP(Avulsa[[#This Row],[Squadre]],$CE$9:$CY$28,MATCH(OFFSET(Avulsa[[#This Row],[Squadre]],8,0),$CF$8:$CY$8,0)+1,FALSE),""))</f>
        <v>#N/A</v>
      </c>
      <c r="BC21" s="2" t="str">
        <f ca="1">IF(Avulsa[[#This Row],[Parimerito]]="","",IF(Avulsa[[#This Row],[Parimerito]]=OFFSET(Avulsa[[#This Row],[Parimerito]],-8,0),VLOOKUP(Avulsa[[#This Row],[Squadre]],$CE$9:$CY$28,MATCH(OFFSET(Avulsa[[#This Row],[Squadre]],-8,0),$CF$8:$CY$8,0)+1,FALSE),""))</f>
        <v/>
      </c>
      <c r="BD21" s="2" t="e">
        <f ca="1">IF(Avulsa[[#This Row],[Parimerito]]="","",SUM(Avulsa[[#This Row],[a1]:[h2]]))</f>
        <v>#N/A</v>
      </c>
      <c r="BE21" s="2" t="e" cm="1">
        <f t="array" aca="1" ref="BE21" ca="1">IF(Avulsa[[#This Row],[Parimerito]]="","",SUMPRODUCT(--(Avulsa[[#This Row],[Parimerito]]=Avulsa[Parimerito]),--(Avulsa[[#This Row],[Gol]]&lt;Avulsa[Gol]))+1)</f>
        <v>#N/A</v>
      </c>
      <c r="BF21" s="2" t="str">
        <f ca="1">IFERROR(Avulsa[[#This Row],[ClassificaPuntiScontriDiretti]]+Avulsa[[#This Row],[ClassificaGolScontriDiretti]]/100,"")</f>
        <v/>
      </c>
      <c r="BG21" s="2" t="str">
        <f ca="1">IFERROR(_xlfn.RANK.EQ(Avulsa[[#This Row],[calc]],Avulsa[calc],1),"")</f>
        <v/>
      </c>
      <c r="BI21" s="16" t="str" cm="1">
        <f t="array" ref="BI21">IF(INDEX(ListaSquadre[],ROW()-1-ROW(PuntiSD[#Headers]))="","",INDEX(ListaSquadre[],ROW()-1-ROW(PuntiSD[#Headers])))</f>
        <v/>
      </c>
      <c r="BJ21" s="18" t="str">
        <f>IF(PuntiSD[[#This Row],[Squadra]]="","",IF(BJ$8="","",IF(PuntiSD[[#This Row],[Squadra]]=BJ$8,"",IF(ISERROR(VLOOKUP(PuntiSD[[#This Row],[Squadra]]&amp;BJ$8,Risultati[SqrCoppie],1,FALSE)),"-",IF(AND(INDEX(Risultati[Punti_SqrA],MATCH(PuntiSD[[#This Row],[Squadra]]&amp;BJ$8,Risultati[SqrCoppie],0))="",INDEX(Risultati[Punti_SqrA],MATCH(BJ$8&amp;PuntiSD[[#This Row],[Squadra]],Risultati[SqrCoppie],0))=""),"-",SUMIFS(Risultati[Punti_SqrA],Risultati[SqrA],PuntiSD[[#This Row],[Squadra]],Risultati[SqrB],BJ$8)+SUMIFS(Risultati[Punti_SqrB],Risultati[SqrB],PuntiSD[[#This Row],[Squadra]],Risultati[SqrA],BJ$8))))))</f>
        <v/>
      </c>
      <c r="BK21" s="18" t="str">
        <f>IF(PuntiSD[[#This Row],[Squadra]]="","",IF(BK$8="","",IF(PuntiSD[[#This Row],[Squadra]]=BK$8,"",IF(ISERROR(VLOOKUP(PuntiSD[[#This Row],[Squadra]]&amp;BK$8,Risultati[SqrCoppie],1,FALSE)),"-",IF(AND(INDEX(Risultati[Punti_SqrA],MATCH(PuntiSD[[#This Row],[Squadra]]&amp;BK$8,Risultati[SqrCoppie],0))="",INDEX(Risultati[Punti_SqrA],MATCH(BK$8&amp;PuntiSD[[#This Row],[Squadra]],Risultati[SqrCoppie],0))=""),"-",SUMIFS(Risultati[Punti_SqrA],Risultati[SqrA],PuntiSD[[#This Row],[Squadra]],Risultati[SqrB],BK$8)+SUMIFS(Risultati[Punti_SqrB],Risultati[SqrB],PuntiSD[[#This Row],[Squadra]],Risultati[SqrA],BK$8))))))</f>
        <v/>
      </c>
      <c r="BL21" s="2" t="str">
        <f>IF(PuntiSD[[#This Row],[Squadra]]="","",IF(BL$8="","",IF(PuntiSD[[#This Row],[Squadra]]=BL$8,"",IF(ISERROR(VLOOKUP(PuntiSD[[#This Row],[Squadra]]&amp;BL$8,Risultati[SqrCoppie],1,FALSE)),"-",IF(AND(INDEX(Risultati[Punti_SqrA],MATCH(PuntiSD[[#This Row],[Squadra]]&amp;BL$8,Risultati[SqrCoppie],0))="",INDEX(Risultati[Punti_SqrA],MATCH(BL$8&amp;PuntiSD[[#This Row],[Squadra]],Risultati[SqrCoppie],0))=""),"-",SUMIFS(Risultati[Punti_SqrA],Risultati[SqrA],PuntiSD[[#This Row],[Squadra]],Risultati[SqrB],BL$8)+SUMIFS(Risultati[Punti_SqrB],Risultati[SqrB],PuntiSD[[#This Row],[Squadra]],Risultati[SqrA],BL$8))))))</f>
        <v/>
      </c>
      <c r="BM21" s="2" t="str">
        <f>IF(PuntiSD[[#This Row],[Squadra]]="","",IF(BM$8="","",IF(PuntiSD[[#This Row],[Squadra]]=BM$8,"",IF(ISERROR(VLOOKUP(PuntiSD[[#This Row],[Squadra]]&amp;BM$8,Risultati[SqrCoppie],1,FALSE)),"-",IF(AND(INDEX(Risultati[Punti_SqrA],MATCH(PuntiSD[[#This Row],[Squadra]]&amp;BM$8,Risultati[SqrCoppie],0))="",INDEX(Risultati[Punti_SqrA],MATCH(BM$8&amp;PuntiSD[[#This Row],[Squadra]],Risultati[SqrCoppie],0))=""),"-",SUMIFS(Risultati[Punti_SqrA],Risultati[SqrA],PuntiSD[[#This Row],[Squadra]],Risultati[SqrB],BM$8)+SUMIFS(Risultati[Punti_SqrB],Risultati[SqrB],PuntiSD[[#This Row],[Squadra]],Risultati[SqrA],BM$8))))))</f>
        <v/>
      </c>
      <c r="BN21" s="2" t="str">
        <f>IF(PuntiSD[[#This Row],[Squadra]]="","",IF(BN$8="","",IF(PuntiSD[[#This Row],[Squadra]]=BN$8,"",IF(ISERROR(VLOOKUP(PuntiSD[[#This Row],[Squadra]]&amp;BN$8,Risultati[SqrCoppie],1,FALSE)),"-",IF(AND(INDEX(Risultati[Punti_SqrA],MATCH(PuntiSD[[#This Row],[Squadra]]&amp;BN$8,Risultati[SqrCoppie],0))="",INDEX(Risultati[Punti_SqrA],MATCH(BN$8&amp;PuntiSD[[#This Row],[Squadra]],Risultati[SqrCoppie],0))=""),"-",SUMIFS(Risultati[Punti_SqrA],Risultati[SqrA],PuntiSD[[#This Row],[Squadra]],Risultati[SqrB],BN$8)+SUMIFS(Risultati[Punti_SqrB],Risultati[SqrB],PuntiSD[[#This Row],[Squadra]],Risultati[SqrA],BN$8))))))</f>
        <v/>
      </c>
      <c r="BO21" s="2" t="str">
        <f>IF(PuntiSD[[#This Row],[Squadra]]="","",IF(BO$8="","",IF(PuntiSD[[#This Row],[Squadra]]=BO$8,"",IF(ISERROR(VLOOKUP(PuntiSD[[#This Row],[Squadra]]&amp;BO$8,Risultati[SqrCoppie],1,FALSE)),"-",IF(AND(INDEX(Risultati[Punti_SqrA],MATCH(PuntiSD[[#This Row],[Squadra]]&amp;BO$8,Risultati[SqrCoppie],0))="",INDEX(Risultati[Punti_SqrA],MATCH(BO$8&amp;PuntiSD[[#This Row],[Squadra]],Risultati[SqrCoppie],0))=""),"-",SUMIFS(Risultati[Punti_SqrA],Risultati[SqrA],PuntiSD[[#This Row],[Squadra]],Risultati[SqrB],BO$8)+SUMIFS(Risultati[Punti_SqrB],Risultati[SqrB],PuntiSD[[#This Row],[Squadra]],Risultati[SqrA],BO$8))))))</f>
        <v/>
      </c>
      <c r="BP21" s="2" t="str">
        <f>IF(PuntiSD[[#This Row],[Squadra]]="","",IF(BP$8="","",IF(PuntiSD[[#This Row],[Squadra]]=BP$8,"",IF(ISERROR(VLOOKUP(PuntiSD[[#This Row],[Squadra]]&amp;BP$8,Risultati[SqrCoppie],1,FALSE)),"-",IF(AND(INDEX(Risultati[Punti_SqrA],MATCH(PuntiSD[[#This Row],[Squadra]]&amp;BP$8,Risultati[SqrCoppie],0))="",INDEX(Risultati[Punti_SqrA],MATCH(BP$8&amp;PuntiSD[[#This Row],[Squadra]],Risultati[SqrCoppie],0))=""),"-",SUMIFS(Risultati[Punti_SqrA],Risultati[SqrA],PuntiSD[[#This Row],[Squadra]],Risultati[SqrB],BP$8)+SUMIFS(Risultati[Punti_SqrB],Risultati[SqrB],PuntiSD[[#This Row],[Squadra]],Risultati[SqrA],BP$8))))))</f>
        <v/>
      </c>
      <c r="BQ21" s="2" t="str">
        <f>IF(PuntiSD[[#This Row],[Squadra]]="","",IF(BQ$8="","",IF(PuntiSD[[#This Row],[Squadra]]=BQ$8,"",IF(ISERROR(VLOOKUP(PuntiSD[[#This Row],[Squadra]]&amp;BQ$8,Risultati[SqrCoppie],1,FALSE)),"-",IF(AND(INDEX(Risultati[Punti_SqrA],MATCH(PuntiSD[[#This Row],[Squadra]]&amp;BQ$8,Risultati[SqrCoppie],0))="",INDEX(Risultati[Punti_SqrA],MATCH(BQ$8&amp;PuntiSD[[#This Row],[Squadra]],Risultati[SqrCoppie],0))="",),"-",SUMIFS(Risultati[Punti_SqrA],Risultati[SqrA],PuntiSD[[#This Row],[Squadra]],Risultati[SqrB],BQ$8)+SUMIFS(Risultati[Punti_SqrB],Risultati[SqrB],PuntiSD[[#This Row],[Squadra]],Risultati[SqrA],BQ$8))))))</f>
        <v/>
      </c>
      <c r="BR21" s="2" t="str">
        <f>IF(PuntiSD[[#This Row],[Squadra]]="","",IF(BR$8="","",IF(PuntiSD[[#This Row],[Squadra]]=BR$8,"",IF(ISERROR(VLOOKUP(PuntiSD[[#This Row],[Squadra]]&amp;BR$8,Risultati[SqrCoppie],1,FALSE)),"-",IF(AND(INDEX(Risultati[Punti_SqrA],MATCH(PuntiSD[[#This Row],[Squadra]]&amp;BR$8,Risultati[SqrCoppie],0))="",INDEX(Risultati[Punti_SqrA],MATCH(BR$8&amp;PuntiSD[[#This Row],[Squadra]],Risultati[SqrCoppie],0))=""),"-",SUMIFS(Risultati[Punti_SqrA],Risultati[SqrA],PuntiSD[[#This Row],[Squadra]],Risultati[SqrB],BR$8)+SUMIFS(Risultati[Punti_SqrB],Risultati[SqrB],PuntiSD[[#This Row],[Squadra]],Risultati[SqrA],BR$8))))))</f>
        <v/>
      </c>
      <c r="BS21" s="2" t="str">
        <f>IF(PuntiSD[[#This Row],[Squadra]]="","",IF(BS$8="","",IF(PuntiSD[[#This Row],[Squadra]]=BS$8,"",IF(ISERROR(VLOOKUP(PuntiSD[[#This Row],[Squadra]]&amp;BS$8,Risultati[SqrCoppie],1,FALSE)),"-",IF(AND(INDEX(Risultati[Punti_SqrA],MATCH(PuntiSD[[#This Row],[Squadra]]&amp;BS$8,Risultati[SqrCoppie],0))="",INDEX(Risultati[Punti_SqrA],MATCH(BS$8&amp;PuntiSD[[#This Row],[Squadra]],Risultati[SqrCoppie],0))=""),"-",SUMIFS(Risultati[Punti_SqrA],Risultati[SqrA],PuntiSD[[#This Row],[Squadra]],Risultati[SqrB],BS$8)+SUMIFS(Risultati[Punti_SqrB],Risultati[SqrB],PuntiSD[[#This Row],[Squadra]],Risultati[SqrA],BS$8))))))</f>
        <v/>
      </c>
      <c r="BT21" s="2" t="str">
        <f>IF(PuntiSD[[#This Row],[Squadra]]="","",IF(BT$8="","",IF(PuntiSD[[#This Row],[Squadra]]=BT$8,"",IF(ISERROR(VLOOKUP(PuntiSD[[#This Row],[Squadra]]&amp;BT$8,Risultati[SqrCoppie],1,FALSE)),"-",IF(AND(INDEX(Risultati[Punti_SqrA],MATCH(PuntiSD[[#This Row],[Squadra]]&amp;BT$8,Risultati[SqrCoppie],0))="",INDEX(Risultati[Punti_SqrA],MATCH(BT$8&amp;PuntiSD[[#This Row],[Squadra]],Risultati[SqrCoppie],0))=""),"-",SUMIFS(Risultati[Punti_SqrA],Risultati[SqrA],PuntiSD[[#This Row],[Squadra]],Risultati[SqrB],BT$8)+SUMIFS(Risultati[Punti_SqrB],Risultati[SqrB],PuntiSD[[#This Row],[Squadra]],Risultati[SqrA],BT$8))))))</f>
        <v/>
      </c>
      <c r="BU21" s="2" t="str">
        <f>IF(PuntiSD[[#This Row],[Squadra]]="","",IF(BU$8="","",IF(PuntiSD[[#This Row],[Squadra]]=BU$8,"",IF(ISERROR(VLOOKUP(PuntiSD[[#This Row],[Squadra]]&amp;BU$8,Risultati[SqrCoppie],1,FALSE)),"-",IF(AND(INDEX(Risultati[Punti_SqrA],MATCH(PuntiSD[[#This Row],[Squadra]]&amp;BU$8,Risultati[SqrCoppie],0))="",INDEX(Risultati[Punti_SqrA],MATCH(BU$8&amp;PuntiSD[[#This Row],[Squadra]],Risultati[SqrCoppie],0))=""),"-",SUMIFS(Risultati[Punti_SqrA],Risultati[SqrA],PuntiSD[[#This Row],[Squadra]],Risultati[SqrB],BU$8)+SUMIFS(Risultati[Punti_SqrB],Risultati[SqrB],PuntiSD[[#This Row],[Squadra]],Risultati[SqrA],BU$8))))))</f>
        <v/>
      </c>
      <c r="BV21" s="2" t="str">
        <f>IF(PuntiSD[[#This Row],[Squadra]]="","",IF(BV$8="","",IF(PuntiSD[[#This Row],[Squadra]]=BV$8,"",IF(ISERROR(VLOOKUP(PuntiSD[[#This Row],[Squadra]]&amp;BV$8,Risultati[SqrCoppie],1,FALSE)),"-",IF(AND(INDEX(Risultati[Punti_SqrA],MATCH(PuntiSD[[#This Row],[Squadra]]&amp;BV$8,Risultati[SqrCoppie],0))="",INDEX(Risultati[Punti_SqrA],MATCH(BV$8&amp;PuntiSD[[#This Row],[Squadra]],Risultati[SqrCoppie],0))=""),"-",SUMIFS(Risultati[Punti_SqrA],Risultati[SqrA],PuntiSD[[#This Row],[Squadra]],Risultati[SqrB],BV$8)+SUMIFS(Risultati[Punti_SqrB],Risultati[SqrB],PuntiSD[[#This Row],[Squadra]],Risultati[SqrA],BV$8))))))</f>
        <v/>
      </c>
      <c r="BW21" s="2" t="str">
        <f>IF(PuntiSD[[#This Row],[Squadra]]="","",IF(BW$8="","",IF(PuntiSD[[#This Row],[Squadra]]=BW$8,"",IF(ISERROR(VLOOKUP(PuntiSD[[#This Row],[Squadra]]&amp;BW$8,Risultati[SqrCoppie],1,FALSE)),"-",IF(AND(INDEX(Risultati[Punti_SqrA],MATCH(PuntiSD[[#This Row],[Squadra]]&amp;BW$8,Risultati[SqrCoppie],0))="",INDEX(Risultati[Punti_SqrA],MATCH(BW$8&amp;PuntiSD[[#This Row],[Squadra]],Risultati[SqrCoppie],0))=""),"-",SUMIFS(Risultati[Punti_SqrA],Risultati[SqrA],PuntiSD[[#This Row],[Squadra]],Risultati[SqrB],BW$8)+SUMIFS(Risultati[Punti_SqrB],Risultati[SqrB],PuntiSD[[#This Row],[Squadra]],Risultati[SqrA],BW$8))))))</f>
        <v/>
      </c>
      <c r="BX21" s="2" t="str">
        <f>IF(PuntiSD[[#This Row],[Squadra]]="","",IF(BX$8="","",IF(PuntiSD[[#This Row],[Squadra]]=BX$8,"",IF(ISERROR(VLOOKUP(PuntiSD[[#This Row],[Squadra]]&amp;BX$8,Risultati[SqrCoppie],1,FALSE)),"-",IF(AND(INDEX(Risultati[Punti_SqrA],MATCH(PuntiSD[[#This Row],[Squadra]]&amp;BX$8,Risultati[SqrCoppie],0))="",INDEX(Risultati[Punti_SqrA],MATCH(BX$8&amp;PuntiSD[[#This Row],[Squadra]],Risultati[SqrCoppie],0))=""),"-",SUMIFS(Risultati[Punti_SqrA],Risultati[SqrA],PuntiSD[[#This Row],[Squadra]],Risultati[SqrB],BX$8)+SUMIFS(Risultati[Punti_SqrB],Risultati[SqrB],PuntiSD[[#This Row],[Squadra]],Risultati[SqrA],BX$8))))))</f>
        <v/>
      </c>
      <c r="BY21" s="2" t="str">
        <f>IF(PuntiSD[[#This Row],[Squadra]]="","",IF(BY$8="","",IF(PuntiSD[[#This Row],[Squadra]]=BY$8,"",IF(ISERROR(VLOOKUP(PuntiSD[[#This Row],[Squadra]]&amp;BY$8,Risultati[SqrCoppie],1,FALSE)),"-",IF(AND(INDEX(Risultati[Punti_SqrA],MATCH(PuntiSD[[#This Row],[Squadra]]&amp;BY$8,Risultati[SqrCoppie],0))="",INDEX(Risultati[Punti_SqrA],MATCH(BY$8&amp;PuntiSD[[#This Row],[Squadra]],Risultati[SqrCoppie],0))=""),"-",SUMIFS(Risultati[Punti_SqrA],Risultati[SqrA],PuntiSD[[#This Row],[Squadra]],Risultati[SqrB],BY$8)+SUMIFS(Risultati[Punti_SqrB],Risultati[SqrB],PuntiSD[[#This Row],[Squadra]],Risultati[SqrA],BY$8))))))</f>
        <v/>
      </c>
      <c r="BZ21" s="2" t="str">
        <f>IF(PuntiSD[[#This Row],[Squadra]]="","",IF(BZ$8="","",IF(PuntiSD[[#This Row],[Squadra]]=BZ$8,"",IF(ISERROR(VLOOKUP(PuntiSD[[#This Row],[Squadra]]&amp;BZ$8,Risultati[SqrCoppie],1,FALSE)),"-",IF(AND(INDEX(Risultati[Punti_SqrA],MATCH(PuntiSD[[#This Row],[Squadra]]&amp;BZ$8,Risultati[SqrCoppie],0))="",INDEX(Risultati[Punti_SqrA],MATCH(BZ$8&amp;PuntiSD[[#This Row],[Squadra]],Risultati[SqrCoppie],0))=""),"-",SUMIFS(Risultati[Punti_SqrA],Risultati[SqrA],PuntiSD[[#This Row],[Squadra]],Risultati[SqrB],BZ$8)+SUMIFS(Risultati[Punti_SqrB],Risultati[SqrB],PuntiSD[[#This Row],[Squadra]],Risultati[SqrA],BZ$8))))))</f>
        <v/>
      </c>
      <c r="CA21" s="2" t="str">
        <f>IF(PuntiSD[[#This Row],[Squadra]]="","",IF(CA$8="","",IF(PuntiSD[[#This Row],[Squadra]]=CA$8,"",IF(ISERROR(VLOOKUP(PuntiSD[[#This Row],[Squadra]]&amp;CA$8,Risultati[SqrCoppie],1,FALSE)),"-",IF(AND(INDEX(Risultati[Punti_SqrA],MATCH(PuntiSD[[#This Row],[Squadra]]&amp;CA$8,Risultati[SqrCoppie],0))="",INDEX(Risultati[Punti_SqrA],MATCH(CA$8&amp;PuntiSD[[#This Row],[Squadra]],Risultati[SqrCoppie],0))=""),"-",SUMIFS(Risultati[Punti_SqrA],Risultati[SqrA],PuntiSD[[#This Row],[Squadra]],Risultati[SqrB],CA$8)+SUMIFS(Risultati[Punti_SqrB],Risultati[SqrB],PuntiSD[[#This Row],[Squadra]],Risultati[SqrA],CA$8))))))</f>
        <v/>
      </c>
      <c r="CB21" s="2" t="str">
        <f>IF(PuntiSD[[#This Row],[Squadra]]="","",IF(CB$8="","",IF(PuntiSD[[#This Row],[Squadra]]=CB$8,"",IF(ISERROR(VLOOKUP(PuntiSD[[#This Row],[Squadra]]&amp;CB$8,Risultati[SqrCoppie],1,FALSE)),"-",IF(AND(INDEX(Risultati[Punti_SqrA],MATCH(PuntiSD[[#This Row],[Squadra]]&amp;CB$8,Risultati[SqrCoppie],0))="",INDEX(Risultati[Punti_SqrA],MATCH(CB$8&amp;PuntiSD[[#This Row],[Squadra]],Risultati[SqrCoppie],0))=""),"-",SUMIFS(Risultati[Punti_SqrA],Risultati[SqrA],PuntiSD[[#This Row],[Squadra]],Risultati[SqrB],CB$8)+SUMIFS(Risultati[Punti_SqrB],Risultati[SqrB],PuntiSD[[#This Row],[Squadra]],Risultati[SqrA],CB$8))))))</f>
        <v/>
      </c>
      <c r="CC21" s="2" t="str">
        <f>IF(PuntiSD[[#This Row],[Squadra]]="","",IF(CC$8="","",IF(PuntiSD[[#This Row],[Squadra]]=CC$8,"",IF(ISERROR(VLOOKUP(PuntiSD[[#This Row],[Squadra]]&amp;CC$8,Risultati[SqrCoppie],1,FALSE)),"-",IF(AND(INDEX(Risultati[Punti_SqrA],MATCH(PuntiSD[[#This Row],[Squadra]]&amp;CC$8,Risultati[SqrCoppie],0))="",INDEX(Risultati[Punti_SqrA],MATCH(CC$8&amp;PuntiSD[[#This Row],[Squadra]],Risultati[SqrCoppie],0))=""),"-",SUMIFS(Risultati[Punti_SqrA],Risultati[SqrA],PuntiSD[[#This Row],[Squadra]],Risultati[SqrB],CC$8)+SUMIFS(Risultati[Punti_SqrB],Risultati[SqrB],PuntiSD[[#This Row],[Squadra]],Risultati[SqrA],CC$8))))))</f>
        <v/>
      </c>
      <c r="CE21" s="16" t="str" cm="1">
        <f t="array" ref="CE21">IF(INDEX(ListaSquadre[],ROW()-1-ROW(RetiSD[#Headers]))="","",INDEX(ListaSquadre[],ROW()-1-ROW(RetiSD[#Headers])))</f>
        <v/>
      </c>
      <c r="CF21" s="18" t="str">
        <f>IF(RetiSD[[#This Row],[Squadra]]="","",IF(CF$8="","",IF(RetiSD[[#This Row],[Squadra]]=CF$8,"",IF(ISERROR(VLOOKUP(RetiSD[[#This Row],[Squadra]]&amp;CF$8,Risultati[SqrCoppie],1,FALSE)),"-",IF(AND(INDEX(Risultati[Gol_SqrA],MATCH(RetiSD[[#This Row],[Squadra]]&amp;CF$8,Risultati[SqrCoppie],0))="",INDEX(Risultati[Gol_SqrA],MATCH(CF$8&amp;RetiSD[[#This Row],[Squadra]],Risultati[SqrCoppie],0))=""),"-",(SUMIFS(Risultati[Gol_SqrB],Risultati[SqrCoppie],CF$8&amp;RetiSD[[#This Row],[Squadra]])-SUMIFS(Risultati[Gol_SqrA],Risultati[SqrCoppie],CF$8&amp;RetiSD[[#This Row],[Squadra]]))+(SUMIFS(Risultati[Gol_SqrA],Risultati[SqrCoppie],RetiSD[[#This Row],[Squadra]]&amp;CF$8)-SUMIFS(Risultati[Gol_SqrB],Risultati[SqrCoppie],RetiSD[[#This Row],[Squadra]]&amp;CF$8)))))))</f>
        <v/>
      </c>
      <c r="CG21" s="2" t="str">
        <f>IF(RetiSD[[#This Row],[Squadra]]="","",IF(CG$8="","",IF(RetiSD[[#This Row],[Squadra]]=CG$8,"",IF(ISERROR(VLOOKUP(RetiSD[[#This Row],[Squadra]]&amp;CG$8,Risultati[SqrCoppie],1,FALSE)),"-",IF(AND(INDEX(Risultati[Gol_SqrA],MATCH(RetiSD[[#This Row],[Squadra]]&amp;CG$8,Risultati[SqrCoppie],0))="",INDEX(Risultati[Gol_SqrA],MATCH(CG$8&amp;RetiSD[[#This Row],[Squadra]],Risultati[SqrCoppie],0))=""),"-",(SUMIFS(Risultati[Gol_SqrB],Risultati[SqrCoppie],CG$8&amp;RetiSD[[#This Row],[Squadra]])-SUMIFS(Risultati[Gol_SqrA],Risultati[SqrCoppie],CG$8&amp;RetiSD[[#This Row],[Squadra]]))+(SUMIFS(Risultati[Gol_SqrA],Risultati[SqrCoppie],RetiSD[[#This Row],[Squadra]]&amp;CG$8)-SUMIFS(Risultati[Gol_SqrB],Risultati[SqrCoppie],RetiSD[[#This Row],[Squadra]]&amp;CG$8)))))))</f>
        <v/>
      </c>
      <c r="CH21" s="2" t="str">
        <f>IF(RetiSD[[#This Row],[Squadra]]="","",IF(CH$8="","",IF(RetiSD[[#This Row],[Squadra]]=CH$8,"",IF(ISERROR(VLOOKUP(RetiSD[[#This Row],[Squadra]]&amp;CH$8,Risultati[SqrCoppie],1,FALSE)),"-",IF(AND(INDEX(Risultati[Gol_SqrA],MATCH(RetiSD[[#This Row],[Squadra]]&amp;CH$8,Risultati[SqrCoppie],0))="",INDEX(Risultati[Gol_SqrA],MATCH(CH$8&amp;RetiSD[[#This Row],[Squadra]],Risultati[SqrCoppie],0))=""),"-",(SUMIFS(Risultati[Gol_SqrB],Risultati[SqrCoppie],CH$8&amp;RetiSD[[#This Row],[Squadra]])-SUMIFS(Risultati[Gol_SqrA],Risultati[SqrCoppie],CH$8&amp;RetiSD[[#This Row],[Squadra]]))+(SUMIFS(Risultati[Gol_SqrA],Risultati[SqrCoppie],RetiSD[[#This Row],[Squadra]]&amp;CH$8)-SUMIFS(Risultati[Gol_SqrB],Risultati[SqrCoppie],RetiSD[[#This Row],[Squadra]]&amp;CH$8)))))))</f>
        <v/>
      </c>
      <c r="CI21" s="2" t="str">
        <f>IF(RetiSD[[#This Row],[Squadra]]="","",IF(CI$8="","",IF(RetiSD[[#This Row],[Squadra]]=CI$8,"",IF(ISERROR(VLOOKUP(RetiSD[[#This Row],[Squadra]]&amp;CI$8,Risultati[SqrCoppie],1,FALSE)),"-",IF(AND(INDEX(Risultati[Gol_SqrA],MATCH(RetiSD[[#This Row],[Squadra]]&amp;CI$8,Risultati[SqrCoppie],0))="",INDEX(Risultati[Gol_SqrA],MATCH(CI$8&amp;RetiSD[[#This Row],[Squadra]],Risultati[SqrCoppie],0))=""),"-",(SUMIFS(Risultati[Gol_SqrB],Risultati[SqrCoppie],CI$8&amp;RetiSD[[#This Row],[Squadra]])-SUMIFS(Risultati[Gol_SqrA],Risultati[SqrCoppie],CI$8&amp;RetiSD[[#This Row],[Squadra]]))+(SUMIFS(Risultati[Gol_SqrA],Risultati[SqrCoppie],RetiSD[[#This Row],[Squadra]]&amp;CI$8)-SUMIFS(Risultati[Gol_SqrB],Risultati[SqrCoppie],RetiSD[[#This Row],[Squadra]]&amp;CI$8)))))))</f>
        <v/>
      </c>
      <c r="CJ21" s="2" t="str">
        <f>IF(RetiSD[[#This Row],[Squadra]]="","",IF(CJ$8="","",IF(RetiSD[[#This Row],[Squadra]]=CJ$8,"",IF(ISERROR(VLOOKUP(RetiSD[[#This Row],[Squadra]]&amp;CJ$8,Risultati[SqrCoppie],1,FALSE)),"-",IF(AND(INDEX(Risultati[Gol_SqrA],MATCH(RetiSD[[#This Row],[Squadra]]&amp;CJ$8,Risultati[SqrCoppie],0))="",INDEX(Risultati[Gol_SqrA],MATCH(CJ$8&amp;RetiSD[[#This Row],[Squadra]],Risultati[SqrCoppie],0))=""),"-",(SUMIFS(Risultati[Gol_SqrB],Risultati[SqrCoppie],CJ$8&amp;RetiSD[[#This Row],[Squadra]])-SUMIFS(Risultati[Gol_SqrA],Risultati[SqrCoppie],CJ$8&amp;RetiSD[[#This Row],[Squadra]]))+(SUMIFS(Risultati[Gol_SqrA],Risultati[SqrCoppie],RetiSD[[#This Row],[Squadra]]&amp;CJ$8)-SUMIFS(Risultati[Gol_SqrB],Risultati[SqrCoppie],RetiSD[[#This Row],[Squadra]]&amp;CJ$8)))))))</f>
        <v/>
      </c>
      <c r="CK21" s="2" t="str">
        <f>IF(RetiSD[[#This Row],[Squadra]]="","",IF(CK$8="","",IF(RetiSD[[#This Row],[Squadra]]=CK$8,"",IF(ISERROR(VLOOKUP(RetiSD[[#This Row],[Squadra]]&amp;CK$8,Risultati[SqrCoppie],1,FALSE)),"-",IF(AND(INDEX(Risultati[Gol_SqrA],MATCH(RetiSD[[#This Row],[Squadra]]&amp;CK$8,Risultati[SqrCoppie],0))="",INDEX(Risultati[Gol_SqrA],MATCH(CK$8&amp;RetiSD[[#This Row],[Squadra]],Risultati[SqrCoppie],0))=""),"-",(SUMIFS(Risultati[Gol_SqrB],Risultati[SqrCoppie],CK$8&amp;RetiSD[[#This Row],[Squadra]])-SUMIFS(Risultati[Gol_SqrA],Risultati[SqrCoppie],CK$8&amp;RetiSD[[#This Row],[Squadra]]))+(SUMIFS(Risultati[Gol_SqrA],Risultati[SqrCoppie],RetiSD[[#This Row],[Squadra]]&amp;CK$8)-SUMIFS(Risultati[Gol_SqrB],Risultati[SqrCoppie],RetiSD[[#This Row],[Squadra]]&amp;CK$8)))))))</f>
        <v/>
      </c>
      <c r="CL21" s="2" t="str">
        <f>IF(RetiSD[[#This Row],[Squadra]]="","",IF(CL$8="","",IF(RetiSD[[#This Row],[Squadra]]=CL$8,"",IF(ISERROR(VLOOKUP(RetiSD[[#This Row],[Squadra]]&amp;CL$8,Risultati[SqrCoppie],1,FALSE)),"-",IF(AND(INDEX(Risultati[Gol_SqrA],MATCH(RetiSD[[#This Row],[Squadra]]&amp;CL$8,Risultati[SqrCoppie],0))="",INDEX(Risultati[Gol_SqrA],MATCH(CL$8&amp;RetiSD[[#This Row],[Squadra]],Risultati[SqrCoppie],0))=""),"-",(SUMIFS(Risultati[Gol_SqrB],Risultati[SqrCoppie],CL$8&amp;RetiSD[[#This Row],[Squadra]])-SUMIFS(Risultati[Gol_SqrA],Risultati[SqrCoppie],CL$8&amp;RetiSD[[#This Row],[Squadra]]))+(SUMIFS(Risultati[Gol_SqrA],Risultati[SqrCoppie],RetiSD[[#This Row],[Squadra]]&amp;CL$8)-SUMIFS(Risultati[Gol_SqrB],Risultati[SqrCoppie],RetiSD[[#This Row],[Squadra]]&amp;CL$8)))))))</f>
        <v/>
      </c>
      <c r="CM21" s="2" t="str">
        <f>IF(RetiSD[[#This Row],[Squadra]]="","",IF(CM$8="","",IF(RetiSD[[#This Row],[Squadra]]=CM$8,"",IF(ISERROR(VLOOKUP(RetiSD[[#This Row],[Squadra]]&amp;CM$8,Risultati[SqrCoppie],1,FALSE)),"-",IF(AND(INDEX(Risultati[Gol_SqrA],MATCH(RetiSD[[#This Row],[Squadra]]&amp;CM$8,Risultati[SqrCoppie],0))="",INDEX(Risultati[Gol_SqrA],MATCH(CM$8&amp;RetiSD[[#This Row],[Squadra]],Risultati[SqrCoppie],0))=""),"-",(SUMIFS(Risultati[Gol_SqrB],Risultati[SqrCoppie],CM$8&amp;RetiSD[[#This Row],[Squadra]])-SUMIFS(Risultati[Gol_SqrA],Risultati[SqrCoppie],CM$8&amp;RetiSD[[#This Row],[Squadra]]))+(SUMIFS(Risultati[Gol_SqrA],Risultati[SqrCoppie],RetiSD[[#This Row],[Squadra]]&amp;CM$8)-SUMIFS(Risultati[Gol_SqrB],Risultati[SqrCoppie],RetiSD[[#This Row],[Squadra]]&amp;CM$8)))))))</f>
        <v/>
      </c>
      <c r="CN21" s="2" t="str">
        <f>IF(RetiSD[[#This Row],[Squadra]]="","",IF(CN$8="","",IF(RetiSD[[#This Row],[Squadra]]=CN$8,"",IF(ISERROR(VLOOKUP(RetiSD[[#This Row],[Squadra]]&amp;CN$8,Risultati[SqrCoppie],1,FALSE)),"-",IF(AND(INDEX(Risultati[Gol_SqrA],MATCH(RetiSD[[#This Row],[Squadra]]&amp;CN$8,Risultati[SqrCoppie],0))="",INDEX(Risultati[Gol_SqrA],MATCH(CN$8&amp;RetiSD[[#This Row],[Squadra]],Risultati[SqrCoppie],0))=""),"-",(SUMIFS(Risultati[Gol_SqrB],Risultati[SqrCoppie],CN$8&amp;RetiSD[[#This Row],[Squadra]])-SUMIFS(Risultati[Gol_SqrA],Risultati[SqrCoppie],CN$8&amp;RetiSD[[#This Row],[Squadra]]))+(SUMIFS(Risultati[Gol_SqrA],Risultati[SqrCoppie],RetiSD[[#This Row],[Squadra]]&amp;CN$8)-SUMIFS(Risultati[Gol_SqrB],Risultati[SqrCoppie],RetiSD[[#This Row],[Squadra]]&amp;CN$8)))))))</f>
        <v/>
      </c>
      <c r="CO21" s="2" t="str">
        <f>IF(RetiSD[[#This Row],[Squadra]]="","",IF(CO$8="","",IF(RetiSD[[#This Row],[Squadra]]=CO$8,"",IF(ISERROR(VLOOKUP(RetiSD[[#This Row],[Squadra]]&amp;CO$8,Risultati[SqrCoppie],1,FALSE)),"-",IF(AND(INDEX(Risultati[Gol_SqrA],MATCH(RetiSD[[#This Row],[Squadra]]&amp;CO$8,Risultati[SqrCoppie],0))="",INDEX(Risultati[Gol_SqrA],MATCH(CO$8&amp;RetiSD[[#This Row],[Squadra]],Risultati[SqrCoppie],0))=""),"-",(SUMIFS(Risultati[Gol_SqrB],Risultati[SqrCoppie],CO$8&amp;RetiSD[[#This Row],[Squadra]])-SUMIFS(Risultati[Gol_SqrA],Risultati[SqrCoppie],CO$8&amp;RetiSD[[#This Row],[Squadra]]))+(SUMIFS(Risultati[Gol_SqrA],Risultati[SqrCoppie],RetiSD[[#This Row],[Squadra]]&amp;CO$8)-SUMIFS(Risultati[Gol_SqrB],Risultati[SqrCoppie],RetiSD[[#This Row],[Squadra]]&amp;CO$8)))))))</f>
        <v/>
      </c>
      <c r="CP21" s="2" t="str">
        <f>IF(RetiSD[[#This Row],[Squadra]]="","",IF(CP$8="","",IF(RetiSD[[#This Row],[Squadra]]=CP$8,"",IF(ISERROR(VLOOKUP(RetiSD[[#This Row],[Squadra]]&amp;CP$8,Risultati[SqrCoppie],1,FALSE)),"-",IF(AND(INDEX(Risultati[Gol_SqrA],MATCH(RetiSD[[#This Row],[Squadra]]&amp;CP$8,Risultati[SqrCoppie],0))="",INDEX(Risultati[Gol_SqrA],MATCH(CP$8&amp;RetiSD[[#This Row],[Squadra]],Risultati[SqrCoppie],0))=""),"-",(SUMIFS(Risultati[Gol_SqrB],Risultati[SqrCoppie],CP$8&amp;RetiSD[[#This Row],[Squadra]])-SUMIFS(Risultati[Gol_SqrA],Risultati[SqrCoppie],CP$8&amp;RetiSD[[#This Row],[Squadra]]))+(SUMIFS(Risultati[Gol_SqrA],Risultati[SqrCoppie],RetiSD[[#This Row],[Squadra]]&amp;CP$8)-SUMIFS(Risultati[Gol_SqrB],Risultati[SqrCoppie],RetiSD[[#This Row],[Squadra]]&amp;CP$8)))))))</f>
        <v/>
      </c>
      <c r="CQ21" s="2" t="str">
        <f>IF(RetiSD[[#This Row],[Squadra]]="","",IF(CQ$8="","",IF(RetiSD[[#This Row],[Squadra]]=CQ$8,"",IF(ISERROR(VLOOKUP(RetiSD[[#This Row],[Squadra]]&amp;CQ$8,Risultati[SqrCoppie],1,FALSE)),"-",IF(AND(INDEX(Risultati[Gol_SqrA],MATCH(RetiSD[[#This Row],[Squadra]]&amp;CQ$8,Risultati[SqrCoppie],0))="",INDEX(Risultati[Gol_SqrA],MATCH(CQ$8&amp;RetiSD[[#This Row],[Squadra]],Risultati[SqrCoppie],0))=""),"-",(SUMIFS(Risultati[Gol_SqrB],Risultati[SqrCoppie],CQ$8&amp;RetiSD[[#This Row],[Squadra]])-SUMIFS(Risultati[Gol_SqrA],Risultati[SqrCoppie],CQ$8&amp;RetiSD[[#This Row],[Squadra]]))+(SUMIFS(Risultati[Gol_SqrA],Risultati[SqrCoppie],RetiSD[[#This Row],[Squadra]]&amp;CQ$8)-SUMIFS(Risultati[Gol_SqrB],Risultati[SqrCoppie],RetiSD[[#This Row],[Squadra]]&amp;CQ$8)))))))</f>
        <v/>
      </c>
      <c r="CR21" s="2" t="str">
        <f>IF(RetiSD[[#This Row],[Squadra]]="","",IF(CR$8="","",IF(RetiSD[[#This Row],[Squadra]]=CR$8,"",IF(ISERROR(VLOOKUP(RetiSD[[#This Row],[Squadra]]&amp;CR$8,Risultati[SqrCoppie],1,FALSE)),"-",IF(AND(INDEX(Risultati[Gol_SqrA],MATCH(RetiSD[[#This Row],[Squadra]]&amp;CR$8,Risultati[SqrCoppie],0))="",INDEX(Risultati[Gol_SqrA],MATCH(CR$8&amp;RetiSD[[#This Row],[Squadra]],Risultati[SqrCoppie],0))=""),"-",(SUMIFS(Risultati[Gol_SqrB],Risultati[SqrCoppie],CR$8&amp;RetiSD[[#This Row],[Squadra]])-SUMIFS(Risultati[Gol_SqrA],Risultati[SqrCoppie],CR$8&amp;RetiSD[[#This Row],[Squadra]]))+(SUMIFS(Risultati[Gol_SqrA],Risultati[SqrCoppie],RetiSD[[#This Row],[Squadra]]&amp;CR$8)-SUMIFS(Risultati[Gol_SqrB],Risultati[SqrCoppie],RetiSD[[#This Row],[Squadra]]&amp;CR$8)))))))</f>
        <v/>
      </c>
      <c r="CS21" s="2" t="str">
        <f>IF(RetiSD[[#This Row],[Squadra]]="","",IF(CS$8="","",IF(RetiSD[[#This Row],[Squadra]]=CS$8,"",IF(ISERROR(VLOOKUP(RetiSD[[#This Row],[Squadra]]&amp;CS$8,Risultati[SqrCoppie],1,FALSE)),"-",IF(AND(INDEX(Risultati[Gol_SqrA],MATCH(RetiSD[[#This Row],[Squadra]]&amp;CS$8,Risultati[SqrCoppie],0))="",INDEX(Risultati[Gol_SqrA],MATCH(CS$8&amp;RetiSD[[#This Row],[Squadra]],Risultati[SqrCoppie],0))=""),"-",(SUMIFS(Risultati[Gol_SqrB],Risultati[SqrCoppie],CS$8&amp;RetiSD[[#This Row],[Squadra]])-SUMIFS(Risultati[Gol_SqrA],Risultati[SqrCoppie],CS$8&amp;RetiSD[[#This Row],[Squadra]]))+(SUMIFS(Risultati[Gol_SqrA],Risultati[SqrCoppie],RetiSD[[#This Row],[Squadra]]&amp;CS$8)-SUMIFS(Risultati[Gol_SqrB],Risultati[SqrCoppie],RetiSD[[#This Row],[Squadra]]&amp;CS$8)))))))</f>
        <v/>
      </c>
      <c r="CT21" s="2" t="str">
        <f>IF(RetiSD[[#This Row],[Squadra]]="","",IF(CT$8="","",IF(RetiSD[[#This Row],[Squadra]]=CT$8,"",IF(ISERROR(VLOOKUP(RetiSD[[#This Row],[Squadra]]&amp;CT$8,Risultati[SqrCoppie],1,FALSE)),"-",IF(AND(INDEX(Risultati[Gol_SqrA],MATCH(RetiSD[[#This Row],[Squadra]]&amp;CT$8,Risultati[SqrCoppie],0))="",INDEX(Risultati[Gol_SqrA],MATCH(CT$8&amp;RetiSD[[#This Row],[Squadra]],Risultati[SqrCoppie],0))=""),"-",(SUMIFS(Risultati[Gol_SqrB],Risultati[SqrCoppie],CT$8&amp;RetiSD[[#This Row],[Squadra]])-SUMIFS(Risultati[Gol_SqrA],Risultati[SqrCoppie],CT$8&amp;RetiSD[[#This Row],[Squadra]]))+(SUMIFS(Risultati[Gol_SqrA],Risultati[SqrCoppie],RetiSD[[#This Row],[Squadra]]&amp;CT$8)-SUMIFS(Risultati[Gol_SqrB],Risultati[SqrCoppie],RetiSD[[#This Row],[Squadra]]&amp;CT$8)))))))</f>
        <v/>
      </c>
      <c r="CU21" s="2" t="str">
        <f>IF(RetiSD[[#This Row],[Squadra]]="","",IF(CU$8="","",IF(RetiSD[[#This Row],[Squadra]]=CU$8,"",IF(ISERROR(VLOOKUP(RetiSD[[#This Row],[Squadra]]&amp;CU$8,Risultati[SqrCoppie],1,FALSE)),"-",IF(AND(INDEX(Risultati[Gol_SqrA],MATCH(RetiSD[[#This Row],[Squadra]]&amp;CU$8,Risultati[SqrCoppie],0))="",INDEX(Risultati[Gol_SqrA],MATCH(CU$8&amp;RetiSD[[#This Row],[Squadra]],Risultati[SqrCoppie],0))=""),"-",(SUMIFS(Risultati[Gol_SqrB],Risultati[SqrCoppie],CU$8&amp;RetiSD[[#This Row],[Squadra]])-SUMIFS(Risultati[Gol_SqrA],Risultati[SqrCoppie],CU$8&amp;RetiSD[[#This Row],[Squadra]]))+(SUMIFS(Risultati[Gol_SqrA],Risultati[SqrCoppie],RetiSD[[#This Row],[Squadra]]&amp;CU$8)-SUMIFS(Risultati[Gol_SqrB],Risultati[SqrCoppie],RetiSD[[#This Row],[Squadra]]&amp;CU$8)))))))</f>
        <v/>
      </c>
      <c r="CV21" s="2" t="str">
        <f>IF(RetiSD[[#This Row],[Squadra]]="","",IF(CV$8="","",IF(RetiSD[[#This Row],[Squadra]]=CV$8,"",IF(ISERROR(VLOOKUP(RetiSD[[#This Row],[Squadra]]&amp;CV$8,Risultati[SqrCoppie],1,FALSE)),"-",IF(AND(INDEX(Risultati[Gol_SqrA],MATCH(RetiSD[[#This Row],[Squadra]]&amp;CV$8,Risultati[SqrCoppie],0))="",INDEX(Risultati[Gol_SqrA],MATCH(CV$8&amp;RetiSD[[#This Row],[Squadra]],Risultati[SqrCoppie],0))=""),"-",(SUMIFS(Risultati[Gol_SqrB],Risultati[SqrCoppie],CV$8&amp;RetiSD[[#This Row],[Squadra]])-SUMIFS(Risultati[Gol_SqrA],Risultati[SqrCoppie],CV$8&amp;RetiSD[[#This Row],[Squadra]]))+(SUMIFS(Risultati[Gol_SqrA],Risultati[SqrCoppie],RetiSD[[#This Row],[Squadra]]&amp;CV$8)-SUMIFS(Risultati[Gol_SqrB],Risultati[SqrCoppie],RetiSD[[#This Row],[Squadra]]&amp;CV$8)))))))</f>
        <v/>
      </c>
      <c r="CW21" s="2" t="str">
        <f>IF(RetiSD[[#This Row],[Squadra]]="","",IF(CW$8="","",IF(RetiSD[[#This Row],[Squadra]]=CW$8,"",IF(ISERROR(VLOOKUP(RetiSD[[#This Row],[Squadra]]&amp;CW$8,Risultati[SqrCoppie],1,FALSE)),"-",IF(AND(INDEX(Risultati[Gol_SqrA],MATCH(RetiSD[[#This Row],[Squadra]]&amp;CW$8,Risultati[SqrCoppie],0))="",INDEX(Risultati[Gol_SqrA],MATCH(CW$8&amp;RetiSD[[#This Row],[Squadra]],Risultati[SqrCoppie],0))=""),"-",(SUMIFS(Risultati[Gol_SqrB],Risultati[SqrCoppie],CW$8&amp;RetiSD[[#This Row],[Squadra]])-SUMIFS(Risultati[Gol_SqrA],Risultati[SqrCoppie],CW$8&amp;RetiSD[[#This Row],[Squadra]]))+(SUMIFS(Risultati[Gol_SqrA],Risultati[SqrCoppie],RetiSD[[#This Row],[Squadra]]&amp;CW$8)-SUMIFS(Risultati[Gol_SqrB],Risultati[SqrCoppie],RetiSD[[#This Row],[Squadra]]&amp;CW$8)))))))</f>
        <v/>
      </c>
      <c r="CX21" s="2" t="str">
        <f>IF(RetiSD[[#This Row],[Squadra]]="","",IF(CX$8="","",IF(RetiSD[[#This Row],[Squadra]]=CX$8,"",IF(ISERROR(VLOOKUP(RetiSD[[#This Row],[Squadra]]&amp;CX$8,Risultati[SqrCoppie],1,FALSE)),"-",IF(AND(INDEX(Risultati[Gol_SqrA],MATCH(RetiSD[[#This Row],[Squadra]]&amp;CX$8,Risultati[SqrCoppie],0))="",INDEX(Risultati[Gol_SqrA],MATCH(CX$8&amp;RetiSD[[#This Row],[Squadra]],Risultati[SqrCoppie],0))=""),"-",(SUMIFS(Risultati[Gol_SqrB],Risultati[SqrCoppie],CX$8&amp;RetiSD[[#This Row],[Squadra]])-SUMIFS(Risultati[Gol_SqrA],Risultati[SqrCoppie],CX$8&amp;RetiSD[[#This Row],[Squadra]]))+(SUMIFS(Risultati[Gol_SqrA],Risultati[SqrCoppie],RetiSD[[#This Row],[Squadra]]&amp;CX$8)-SUMIFS(Risultati[Gol_SqrB],Risultati[SqrCoppie],RetiSD[[#This Row],[Squadra]]&amp;CX$8)))))))</f>
        <v/>
      </c>
      <c r="CY21" s="2" t="str">
        <f>IF(RetiSD[[#This Row],[Squadra]]="","",IF(CY$8="","",IF(RetiSD[[#This Row],[Squadra]]=CY$8,"",IF(ISERROR(VLOOKUP(RetiSD[[#This Row],[Squadra]]&amp;CY$8,Risultati[SqrCoppie],1,FALSE)),"-",IF(AND(INDEX(Risultati[Gol_SqrA],MATCH(RetiSD[[#This Row],[Squadra]]&amp;CY$8,Risultati[SqrCoppie],0))="",INDEX(Risultati[Gol_SqrA],MATCH(CY$8&amp;RetiSD[[#This Row],[Squadra]],Risultati[SqrCoppie],0))=""),"-",(SUMIFS(Risultati[Gol_SqrB],Risultati[SqrCoppie],CY$8&amp;RetiSD[[#This Row],[Squadra]])-SUMIFS(Risultati[Gol_SqrA],Risultati[SqrCoppie],CY$8&amp;RetiSD[[#This Row],[Squadra]]))+(SUMIFS(Risultati[Gol_SqrA],Risultati[SqrCoppie],RetiSD[[#This Row],[Squadra]]&amp;CY$8)-SUMIFS(Risultati[Gol_SqrB],Risultati[SqrCoppie],RetiSD[[#This Row],[Squadra]]&amp;CY$8)))))))</f>
        <v/>
      </c>
      <c r="DA21" s="1" t="str" cm="1">
        <f t="array" ref="DA21">IF(INDEX(ListaSquadre[],ROW()-ROW(Classifica[#Headers]))="","",INDEX(ListaSquadre[],ROW()-ROW(Classifica[#Headers])))</f>
        <v/>
      </c>
      <c r="DB21" s="2">
        <f ca="1">SUMIF(Risultati[SqrA],Classifica[[#This Row],[Squadra]],Risultati[Punti_SqrA])+SUMIF(Risultati[SqrB],Classifica[[#This Row],[Squadra]],Risultati[Punti_SqrB])-INDEX(Penalizzazione[PuntiPen],MATCH(Classifica[[#This Row],[Squadra]],Penalizzazione[ListaSqr],0))</f>
        <v>0</v>
      </c>
      <c r="DC21" s="2">
        <f ca="1">COUNTIFS(Risultati[Punti_SqrA],"&gt;=0",Risultati[SqrA],Classifica[[#This Row],[Squadra]])+COUNTIFS(Risultati[Punti_SqrB],"&gt;=0",Risultati[SqrB],Classifica[[#This Row],[Squadra]])</f>
        <v>0</v>
      </c>
      <c r="DD21" s="2">
        <f ca="1">Classifica[[#This Row],[Punti]]-Classifica[[#This Row],[Giocate]]/100-ROW()/100000</f>
        <v>-2.1000000000000001E-4</v>
      </c>
      <c r="DE21" s="2" t="str">
        <f t="array" aca="1" ref="DE21" ca="1">INDEX(Classifica[Squadra],MATCH(LARGE(Classifica[Parziale],ROW()-ROW(Classifica[#Headers])),Classifica[Parziale],0))</f>
        <v/>
      </c>
      <c r="DF21" s="2">
        <f ca="1">INDEX(Classifica[Punti],MATCH(Classifica[[#This Row],[ClParziale]],Classifica[Squadra],0))-INDEX(Classifica[Giocate],MATCH(Classifica[[#This Row],[ClParziale]],Classifica[Squadra],0))/100</f>
        <v>0</v>
      </c>
      <c r="DG21" s="2" t="str">
        <f ca="1">IF(COUNTIF(Classifica[PreParimerito],Classifica[[#This Row],[PreParimerito]])&gt;1,Classifica[[#This Row],[ClParziale]],"")</f>
        <v/>
      </c>
      <c r="DH21" s="2">
        <f ca="1">IF(Classifica[[#This Row],[Parimerito]]="",0,INDEX(Avulsa[ClassificaFinaleScontriDiretti],MATCH(Classifica[[#This Row],[Parimerito]],Avulsa[Squadre],0)))</f>
        <v>0</v>
      </c>
      <c r="DI21" s="2">
        <f ca="1">SUMIF(Risultati[SqrA],Classifica[[#This Row],[ClParziale]],Risultati[Gol_SqrA])+SUMIF(Risultati[SqrB],Classifica[[#This Row],[ClParziale]],Risultati[Gol_SqrB])</f>
        <v>0</v>
      </c>
      <c r="DJ21" s="2">
        <f ca="1">SUMIF(Risultati[SqrA],Classifica[[#This Row],[ClParziale]],Risultati[Gol_SqrB])+SUMIF(Risultati[SqrB],Classifica[[#This Row],[ClParziale]],Risultati[Gol_SqrA])</f>
        <v>0</v>
      </c>
      <c r="DK21" s="2">
        <f ca="1">Classifica[[#This Row],[GolFatti]]-Classifica[[#This Row],[GolSubiti]]</f>
        <v>0</v>
      </c>
      <c r="DL21" s="2">
        <f ca="1">(INDEX(Classifica[Punti],MATCH(Classifica[[#This Row],[ClParziale]],Classifica[Squadra],0))-INDEX(Classifica[Giocate],MATCH(Classifica[[#This Row],[ClParziale]],Classifica[Squadra],0))/100-Classifica[[#This Row],[Avulsa]]/10000+Classifica[[#This Row],[DifferenzaReti]]/1000000+Classifica[[#This Row],[GolFatti]]/100000000-COUNTIF(Classifica[ClParziale],"&lt;="&amp;Classifica[[#This Row],[ClParziale]])/10000000000)</f>
        <v>0</v>
      </c>
      <c r="DM21" s="2">
        <f ca="1">_xlfn.RANK.EQ(Classifica[[#This Row],[CalcoloClassificaFinale]],Classifica[CalcoloClassificaFinale],0)</f>
        <v>1</v>
      </c>
    </row>
    <row r="22" spans="2:117" x14ac:dyDescent="0.2">
      <c r="B22" s="1">
        <f t="shared" ca="1" si="0"/>
        <v>27</v>
      </c>
      <c r="C22" s="2" cm="1">
        <f t="array" ref="C22">Check[]/2</f>
        <v>2</v>
      </c>
      <c r="D22" s="1" t="str" cm="1">
        <f t="array" ref="D22">IF(ROW()-ROW(Helper[#Headers])&lt;Check[],"Giornata"&amp;ROW()-ROW(Helper[#Headers]),IF(ROW()-ROW(Helper[#Headers])&gt;(Check[]-1)*2,"","Giornata"&amp;12+ROW(D22)-Check[]))</f>
        <v/>
      </c>
      <c r="F22" s="1" t="str" cm="1">
        <f t="array" ref="F22">IF(ROW()-ROW(Risultati[#Headers])&gt;Check[]*(Check[]-1),"",Check[]*(Check[]-1)-Check[]*(Check[]-1)+ROW()-ROW(Risultati[#Headers]))</f>
        <v/>
      </c>
      <c r="G22" s="1" t="str">
        <f>IF(Risultati[[#This Row],[ID_Riga]]="","",VLOOKUP(F22,Helper[],3,TRUE))</f>
        <v/>
      </c>
      <c r="H22" s="1" t="str">
        <f>IF(Risultati[[#This Row],[ID_Riga]]="","",Risultati[[#This Row],[ID_Riga]]-VLOOKUP(Risultati[[#This Row],[ID_Riga]],Helper[],1,TRUE)+1)</f>
        <v/>
      </c>
      <c r="I22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2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2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2" s="1" t="str">
        <f ca="1">IF(Risultati[[#This Row],[Punti_SqrA]]="","",IF(Risultati[[#This Row],[Punti_SqrA]]=3,0,IF(Risultati[[#This Row],[Punti_SqrA]]=0,3,1)))</f>
        <v/>
      </c>
      <c r="M22" s="1" t="str">
        <f ca="1">IF(Risultati[[#This Row],[Punti_SqrA]]="","",SUM(INDEX(INDIRECT(Risultati[[#This Row],[Tabella]]),Risultati[[#This Row],[RigaTab]],3)))</f>
        <v/>
      </c>
      <c r="N22" s="1" t="str">
        <f ca="1">IF(Risultati[[#This Row],[Punti_SqrA]]="","",SUM(INDEX(INDIRECT(Risultati[[#This Row],[Tabella]]),Risultati[[#This Row],[RigaTab]],4)))</f>
        <v/>
      </c>
      <c r="O22" s="1" t="str">
        <f ca="1">Risultati[[#This Row],[SqrA]]&amp;Risultati[[#This Row],[SqrB]]</f>
        <v/>
      </c>
      <c r="Q22" s="1" t="str" cm="1">
        <f t="array" ref="Q22">IF(INDEX(ListaSquadre[],ROW()-ROW(Penalizzazione[#Headers]))="","",INDEX(ListaSquadre[],ROW()-ROW(Penalizzazione[#Headers])))</f>
        <v/>
      </c>
      <c r="R22" s="1">
        <v>0</v>
      </c>
      <c r="T22" s="2">
        <f ca="1">IFERROR(INDEX(Classifica[PreParimerito],MATCH(Avulsa[[#This Row],[Squadre]],Classifica[ClParziale],0)),"")</f>
        <v>0</v>
      </c>
      <c r="U22" s="3" t="str">
        <f t="array" aca="1" ref="U22" ca="1">IF(ROWS(U$8:U21)&gt;COUNTA(Classifica[Parimerito]),"",IFERROR(INDEX(Classifica[Parimerito],SMALL(IF(Classifica[Parimerito]&lt;&gt;"",ROW(Classifica[Parimerito])-ROW(Classifica[#Headers])),ROWS(U$8:U21))),""))</f>
        <v/>
      </c>
      <c r="V22" s="2" t="str">
        <f ca="1">IF(Avulsa[[#This Row],[Parimerito]]="","",IF(Avulsa[[#This Row],[Parimerito]]=OFFSET(Avulsa[[#This Row],[Parimerito]],1,0),VLOOKUP(Avulsa[[#This Row],[Squadre]],$BI$9:$CC$28,MATCH(OFFSET(Avulsa[[#This Row],[Squadre]],1,0),$BJ$8:$CC$8,0)+1,FALSE),""))</f>
        <v/>
      </c>
      <c r="W22" s="2" t="str">
        <f ca="1">IF(Avulsa[[#This Row],[Parimerito]]="","",IF(Avulsa[[#This Row],[Parimerito]]=OFFSET(Avulsa[[#This Row],[Parimerito]],-1,0),VLOOKUP(Avulsa[[#This Row],[Squadre]],$BI$9:$CC$28,MATCH(OFFSET(Avulsa[[#This Row],[Squadre]],-1,0),$BJ$8:$CC$8,0)+1,FALSE),""))</f>
        <v/>
      </c>
      <c r="X22" s="2" t="str">
        <f ca="1">IF(Avulsa[[#This Row],[Parimerito]]="","",IF(Avulsa[[#This Row],[Parimerito]]=OFFSET(Avulsa[[#This Row],[Parimerito]],2,0),VLOOKUP(Avulsa[[#This Row],[Squadre]],$BI$9:$CC$28,MATCH(OFFSET(Avulsa[[#This Row],[Squadre]],2,0),$BJ$8:$CC$8,0)+1,FALSE),""))</f>
        <v/>
      </c>
      <c r="Y22" s="2" t="str">
        <f ca="1">IF(Avulsa[[#This Row],[Parimerito]]="","",IF(Avulsa[[#This Row],[Parimerito]]=OFFSET(Avulsa[[#This Row],[Parimerito]],-2,0),VLOOKUP(Avulsa[[#This Row],[Squadre]],$BI$9:$CC$28,MATCH(OFFSET(Avulsa[[#This Row],[Squadre]],-2,0),$BJ$8:$CC$8,0)+1,FALSE),""))</f>
        <v/>
      </c>
      <c r="Z22" s="2" t="str">
        <f ca="1">IF(Avulsa[[#This Row],[Parimerito]]="","",IF(Avulsa[[#This Row],[Parimerito]]=OFFSET(Avulsa[[#This Row],[Parimerito]],3,0),VLOOKUP(Avulsa[[#This Row],[Squadre]],$BI$9:$CC$28,MATCH(OFFSET(Avulsa[[#This Row],[Squadre]],3,0),$BJ$8:$CC$8,0)+1,FALSE),""))</f>
        <v/>
      </c>
      <c r="AA22" s="2" t="str">
        <f ca="1">IF(Avulsa[[#This Row],[Parimerito]]="","",IF(Avulsa[[#This Row],[Parimerito]]=OFFSET(Avulsa[[#This Row],[Parimerito]],-3,0),VLOOKUP(Avulsa[[#This Row],[Squadre]],$BI$9:$CC$28,MATCH(OFFSET(Avulsa[[#This Row],[Squadre]],-3,0),$BJ$8:$CC$8,0)+1,FALSE),""))</f>
        <v/>
      </c>
      <c r="AB22" s="2" t="str">
        <f ca="1">IF(Avulsa[[#This Row],[Parimerito]]="","",IF(Avulsa[[#This Row],[Parimerito]]=OFFSET(Avulsa[[#This Row],[Parimerito]],4,0),VLOOKUP(Avulsa[[#This Row],[Squadre]],$BI$9:$CC$28,MATCH(OFFSET(Avulsa[[#This Row],[Squadre]],4,0),$BJ$8:$CC$8,0)+1,FALSE),""))</f>
        <v/>
      </c>
      <c r="AC22" s="2" t="str">
        <f ca="1">IF(Avulsa[[#This Row],[Parimerito]]="","",IF(Avulsa[[#This Row],[Parimerito]]=OFFSET(Avulsa[[#This Row],[Parimerito]],-4,0),VLOOKUP(Avulsa[[#This Row],[Squadre]],$BI$9:$CC$28,MATCH(OFFSET(Avulsa[[#This Row],[Squadre]],-4,0),$BJ$8:$CC$8,0)+1,FALSE),""))</f>
        <v/>
      </c>
      <c r="AD22" s="2" t="str">
        <f ca="1">IF(Avulsa[[#This Row],[Parimerito]]="","",IF(Avulsa[[#This Row],[Parimerito]]=OFFSET(Avulsa[[#This Row],[Parimerito]],5,0),VLOOKUP(Avulsa[[#This Row],[Squadre]],$BI$9:$CC$28,MATCH(OFFSET(Avulsa[[#This Row],[Squadre]],5,0),$BJ$8:$CC$8,0)+1,FALSE),""))</f>
        <v/>
      </c>
      <c r="AE22" s="2" t="str">
        <f ca="1">IF(Avulsa[[#This Row],[Parimerito]]="","",IF(Avulsa[[#This Row],[Parimerito]]=OFFSET(Avulsa[[#This Row],[Parimerito]],-5,0),VLOOKUP(Avulsa[[#This Row],[Squadre]],$BI$9:$CC$28,MATCH(OFFSET(Avulsa[[#This Row],[Squadre]],-5,0),$BJ$8:$CC$8,0)+1,FALSE),""))</f>
        <v/>
      </c>
      <c r="AF22" s="2" t="str">
        <f ca="1">IF(Avulsa[[#This Row],[Parimerito]]="","",IF(Avulsa[[#This Row],[Parimerito]]=OFFSET(Avulsa[[#This Row],[Parimerito]],6,0),VLOOKUP(Avulsa[[#This Row],[Squadre]],$BI$9:$CC$28,MATCH(OFFSET(Avulsa[[#This Row],[Squadre]],6,0),$BJ$8:$CC$8,0)+1,FALSE),""))</f>
        <v/>
      </c>
      <c r="AG22" s="2" t="str">
        <f ca="1">IF(Avulsa[[#This Row],[Parimerito]]="","",IF(Avulsa[[#This Row],[Parimerito]]=OFFSET(Avulsa[[#This Row],[Parimerito]],-6,0),VLOOKUP(Avulsa[[#This Row],[Squadre]],$BI$9:$CC$28,MATCH(OFFSET(Avulsa[[#This Row],[Squadre]],-6,0),$BJ$8:$CC$8,0)+1,FALSE),""))</f>
        <v/>
      </c>
      <c r="AH22" s="2" t="e">
        <f ca="1">IF(Avulsa[[#This Row],[Parimerito]]="","",IF(Avulsa[[#This Row],[Parimerito]]=OFFSET(Avulsa[[#This Row],[Parimerito]],7,0),VLOOKUP(Avulsa[[#This Row],[Squadre]],$BI$9:$CC$28,MATCH(OFFSET(Avulsa[[#This Row],[Squadre]],7,0),$BJ$8:$CC$8,0)+1,FALSE),""))</f>
        <v>#N/A</v>
      </c>
      <c r="AI22" s="2" t="str">
        <f ca="1">IF(Avulsa[[#This Row],[Parimerito]]="","",IF(Avulsa[[#This Row],[Parimerito]]=OFFSET(Avulsa[[#This Row],[Parimerito]],-7,0),VLOOKUP(Avulsa[[#This Row],[Squadre]],$BI$9:$CC$28,MATCH(OFFSET(Avulsa[[#This Row],[Squadre]],-7,0),$BJ$8:$CC$8,0)+1,FALSE),""))</f>
        <v/>
      </c>
      <c r="AJ22" s="2" t="e">
        <f ca="1">IF(Avulsa[[#This Row],[Parimerito]]="","",IF(Avulsa[[#This Row],[Parimerito]]=OFFSET(Avulsa[[#This Row],[Parimerito]],8,0),VLOOKUP(Avulsa[[#This Row],[Squadre]],$BI$9:$CC$28,MATCH(OFFSET(Avulsa[[#This Row],[Squadre]],8,0),$BJ$8:$CC$8,0)+1,FALSE),""))</f>
        <v>#N/A</v>
      </c>
      <c r="AK22" s="2" t="str">
        <f ca="1">IF(Avulsa[[#This Row],[Parimerito]]="","",IF(Avulsa[[#This Row],[Parimerito]]=OFFSET(Avulsa[[#This Row],[Parimerito]],-8,0),VLOOKUP(Avulsa[[#This Row],[Squadre]],$BI$9:$CC$28,MATCH(OFFSET(Avulsa[[#This Row],[Squadre]],-8,0),$BJ$8:$CC$8,0)+1,FALSE),""))</f>
        <v/>
      </c>
      <c r="AL22" s="2" t="e">
        <f ca="1">IF(Avulsa[[#This Row],[Parimerito]]="","",SUM(Avulsa[[#This Row],[1a]:[8b]]))</f>
        <v>#N/A</v>
      </c>
      <c r="AM22" s="2" t="e" cm="1">
        <f t="array" aca="1" ref="AM22" ca="1">IF(Avulsa[[#This Row],[Parimerito]]="","",SUMPRODUCT(--(Avulsa[[#This Row],[Parimerito]]=Avulsa[Parimerito]),--(Avulsa[[#This Row],[Punti]]&lt;Avulsa[Punti]))+1)</f>
        <v>#N/A</v>
      </c>
      <c r="AN22" s="2" t="str">
        <f ca="1">IF(Avulsa[[#This Row],[Parimerito]]="","",IF(Avulsa[[#This Row],[Parimerito]]=OFFSET(Avulsa[[#This Row],[Parimerito]],1,0),VLOOKUP(Avulsa[[#This Row],[Squadre]],$CE$9:$CY$28,MATCH(OFFSET(Avulsa[[#This Row],[Squadre]],1,0),$CF$8:$CY$8,0)+1,FALSE),""))</f>
        <v/>
      </c>
      <c r="AO22" s="2" t="str">
        <f ca="1">IF(Avulsa[[#This Row],[Parimerito]]="","",IF(Avulsa[[#This Row],[Parimerito]]=OFFSET(Avulsa[[#This Row],[Parimerito]],-1,0),VLOOKUP(Avulsa[[#This Row],[Squadre]],$CE$9:$CY$28,MATCH(OFFSET(Avulsa[[#This Row],[Squadre]],-1,0),$CF$8:$CY$8,0)+1,FALSE),""))</f>
        <v/>
      </c>
      <c r="AP22" s="2" t="str">
        <f ca="1">IF(Avulsa[[#This Row],[Parimerito]]="","",IF(Avulsa[[#This Row],[Parimerito]]=OFFSET(Avulsa[[#This Row],[Parimerito]],2,0),VLOOKUP(Avulsa[[#This Row],[Squadre]],$CE$9:$CY$28,MATCH(OFFSET(Avulsa[[#This Row],[Squadre]],2,0),$CF$8:$CY$8,0)+1,FALSE),""))</f>
        <v/>
      </c>
      <c r="AQ22" s="2" t="str">
        <f ca="1">IF(Avulsa[[#This Row],[Parimerito]]="","",IF(Avulsa[[#This Row],[Parimerito]]=OFFSET(Avulsa[[#This Row],[Parimerito]],-2,0),VLOOKUP(Avulsa[[#This Row],[Squadre]],$CE$9:$CY$28,MATCH(OFFSET(Avulsa[[#This Row],[Squadre]],-2,0),$CF$8:$CY$8,0)+1,FALSE),""))</f>
        <v/>
      </c>
      <c r="AR22" s="2" t="str">
        <f ca="1">IF(Avulsa[[#This Row],[Parimerito]]="","",IF(Avulsa[[#This Row],[Parimerito]]=OFFSET(Avulsa[[#This Row],[Parimerito]],3,0),VLOOKUP(Avulsa[[#This Row],[Squadre]],$CE$9:$CY$28,MATCH(OFFSET(Avulsa[[#This Row],[Squadre]],3,0),$CF$8:$CY$8,0)+1,FALSE),""))</f>
        <v/>
      </c>
      <c r="AS22" s="2" t="str">
        <f ca="1">IF(Avulsa[[#This Row],[Parimerito]]="","",IF(Avulsa[[#This Row],[Parimerito]]=OFFSET(Avulsa[[#This Row],[Parimerito]],-3,0),VLOOKUP(Avulsa[[#This Row],[Squadre]],$CE$9:$CY$28,MATCH(OFFSET(Avulsa[[#This Row],[Squadre]],-3,0),$CF$8:$CY$8,0)+1,FALSE),""))</f>
        <v/>
      </c>
      <c r="AT22" s="2" t="str">
        <f ca="1">IF(Avulsa[[#This Row],[Parimerito]]="","",IF(Avulsa[[#This Row],[Parimerito]]=OFFSET(Avulsa[[#This Row],[Parimerito]],4,0),VLOOKUP(Avulsa[[#This Row],[Squadre]],$CE$9:$CY$28,MATCH(OFFSET(Avulsa[[#This Row],[Squadre]],4,0),$CF$8:$CY$8,0)+1,FALSE),""))</f>
        <v/>
      </c>
      <c r="AU22" s="2" t="str">
        <f ca="1">IF(Avulsa[[#This Row],[Parimerito]]="","",IF(Avulsa[[#This Row],[Parimerito]]=OFFSET(Avulsa[[#This Row],[Parimerito]],-4,0),VLOOKUP(Avulsa[[#This Row],[Squadre]],$CE$9:$CY$28,MATCH(OFFSET(Avulsa[[#This Row],[Squadre]],-4,0),$CF$8:$CY$8,0)+1,FALSE),""))</f>
        <v/>
      </c>
      <c r="AV22" s="2" t="str">
        <f ca="1">IF(Avulsa[[#This Row],[Parimerito]]="","",IF(Avulsa[[#This Row],[Parimerito]]=OFFSET(Avulsa[[#This Row],[Parimerito]],5,0),VLOOKUP(Avulsa[[#This Row],[Squadre]],$CE$9:$CY$28,MATCH(OFFSET(Avulsa[[#This Row],[Squadre]],5,0),$CF$8:$CY$8,0)+1,FALSE),""))</f>
        <v/>
      </c>
      <c r="AW22" s="2" t="str">
        <f ca="1">IF(Avulsa[[#This Row],[Parimerito]]="","",IF(Avulsa[[#This Row],[Parimerito]]=OFFSET(Avulsa[[#This Row],[Parimerito]],-5,0),VLOOKUP(Avulsa[[#This Row],[Squadre]],$CE$9:$CY$28,MATCH(OFFSET(Avulsa[[#This Row],[Squadre]],-5,0),$CF$8:$CY$8,0)+1,FALSE),""))</f>
        <v/>
      </c>
      <c r="AX22" s="2" t="str">
        <f ca="1">IF(Avulsa[[#This Row],[Parimerito]]="","",IF(Avulsa[[#This Row],[Parimerito]]=OFFSET(Avulsa[[#This Row],[Parimerito]],6,0),VLOOKUP(Avulsa[[#This Row],[Squadre]],$CE$9:$CY$28,MATCH(OFFSET(Avulsa[[#This Row],[Squadre]],6,0),$CF$8:$CY$8,0)+1,FALSE),""))</f>
        <v/>
      </c>
      <c r="AY22" s="2" t="str">
        <f ca="1">IF(Avulsa[[#This Row],[Parimerito]]="","",IF(Avulsa[[#This Row],[Parimerito]]=OFFSET(Avulsa[[#This Row],[Parimerito]],-6,0),VLOOKUP(Avulsa[[#This Row],[Squadre]],$CE$9:$CY$28,MATCH(OFFSET(Avulsa[[#This Row],[Squadre]],-6,0),$CF$8:$CY$8,0)+1,FALSE),""))</f>
        <v/>
      </c>
      <c r="AZ22" s="2" t="e">
        <f ca="1">IF(Avulsa[[#This Row],[Parimerito]]="","",IF(Avulsa[[#This Row],[Parimerito]]=OFFSET(Avulsa[[#This Row],[Parimerito]],7,0),VLOOKUP(Avulsa[[#This Row],[Squadre]],$CE$9:$CY$28,MATCH(OFFSET(Avulsa[[#This Row],[Squadre]],7,0),$CF$8:$CY$8,0)+1,FALSE),""))</f>
        <v>#N/A</v>
      </c>
      <c r="BA22" s="2" t="str">
        <f ca="1">IF(Avulsa[[#This Row],[Parimerito]]="","",IF(Avulsa[[#This Row],[Parimerito]]=OFFSET(Avulsa[[#This Row],[Parimerito]],-7,0),VLOOKUP(Avulsa[[#This Row],[Squadre]],$CE$9:$CY$28,MATCH(OFFSET(Avulsa[[#This Row],[Squadre]],-7,0),$CF$8:$CY$8,0)+1,FALSE),""))</f>
        <v/>
      </c>
      <c r="BB22" s="2" t="e">
        <f ca="1">IF(Avulsa[[#This Row],[Parimerito]]="","",IF(Avulsa[[#This Row],[Parimerito]]=OFFSET(Avulsa[[#This Row],[Parimerito]],8,0),VLOOKUP(Avulsa[[#This Row],[Squadre]],$CE$9:$CY$28,MATCH(OFFSET(Avulsa[[#This Row],[Squadre]],8,0),$CF$8:$CY$8,0)+1,FALSE),""))</f>
        <v>#N/A</v>
      </c>
      <c r="BC22" s="2" t="str">
        <f ca="1">IF(Avulsa[[#This Row],[Parimerito]]="","",IF(Avulsa[[#This Row],[Parimerito]]=OFFSET(Avulsa[[#This Row],[Parimerito]],-8,0),VLOOKUP(Avulsa[[#This Row],[Squadre]],$CE$9:$CY$28,MATCH(OFFSET(Avulsa[[#This Row],[Squadre]],-8,0),$CF$8:$CY$8,0)+1,FALSE),""))</f>
        <v/>
      </c>
      <c r="BD22" s="2" t="e">
        <f ca="1">IF(Avulsa[[#This Row],[Parimerito]]="","",SUM(Avulsa[[#This Row],[a1]:[h2]]))</f>
        <v>#N/A</v>
      </c>
      <c r="BE22" s="2" t="e" cm="1">
        <f t="array" aca="1" ref="BE22" ca="1">IF(Avulsa[[#This Row],[Parimerito]]="","",SUMPRODUCT(--(Avulsa[[#This Row],[Parimerito]]=Avulsa[Parimerito]),--(Avulsa[[#This Row],[Gol]]&lt;Avulsa[Gol]))+1)</f>
        <v>#N/A</v>
      </c>
      <c r="BF22" s="2" t="str">
        <f ca="1">IFERROR(Avulsa[[#This Row],[ClassificaPuntiScontriDiretti]]+Avulsa[[#This Row],[ClassificaGolScontriDiretti]]/100,"")</f>
        <v/>
      </c>
      <c r="BG22" s="2" t="str">
        <f ca="1">IFERROR(_xlfn.RANK.EQ(Avulsa[[#This Row],[calc]],Avulsa[calc],1),"")</f>
        <v/>
      </c>
      <c r="BI22" s="16" t="str" cm="1">
        <f t="array" ref="BI22">IF(INDEX(ListaSquadre[],ROW()-1-ROW(PuntiSD[#Headers]))="","",INDEX(ListaSquadre[],ROW()-1-ROW(PuntiSD[#Headers])))</f>
        <v/>
      </c>
      <c r="BJ22" s="18" t="str">
        <f>IF(PuntiSD[[#This Row],[Squadra]]="","",IF(BJ$8="","",IF(PuntiSD[[#This Row],[Squadra]]=BJ$8,"",IF(ISERROR(VLOOKUP(PuntiSD[[#This Row],[Squadra]]&amp;BJ$8,Risultati[SqrCoppie],1,FALSE)),"-",IF(AND(INDEX(Risultati[Punti_SqrA],MATCH(PuntiSD[[#This Row],[Squadra]]&amp;BJ$8,Risultati[SqrCoppie],0))="",INDEX(Risultati[Punti_SqrA],MATCH(BJ$8&amp;PuntiSD[[#This Row],[Squadra]],Risultati[SqrCoppie],0))=""),"-",SUMIFS(Risultati[Punti_SqrA],Risultati[SqrA],PuntiSD[[#This Row],[Squadra]],Risultati[SqrB],BJ$8)+SUMIFS(Risultati[Punti_SqrB],Risultati[SqrB],PuntiSD[[#This Row],[Squadra]],Risultati[SqrA],BJ$8))))))</f>
        <v/>
      </c>
      <c r="BK22" s="18" t="str">
        <f>IF(PuntiSD[[#This Row],[Squadra]]="","",IF(BK$8="","",IF(PuntiSD[[#This Row],[Squadra]]=BK$8,"",IF(ISERROR(VLOOKUP(PuntiSD[[#This Row],[Squadra]]&amp;BK$8,Risultati[SqrCoppie],1,FALSE)),"-",IF(AND(INDEX(Risultati[Punti_SqrA],MATCH(PuntiSD[[#This Row],[Squadra]]&amp;BK$8,Risultati[SqrCoppie],0))="",INDEX(Risultati[Punti_SqrA],MATCH(BK$8&amp;PuntiSD[[#This Row],[Squadra]],Risultati[SqrCoppie],0))=""),"-",SUMIFS(Risultati[Punti_SqrA],Risultati[SqrA],PuntiSD[[#This Row],[Squadra]],Risultati[SqrB],BK$8)+SUMIFS(Risultati[Punti_SqrB],Risultati[SqrB],PuntiSD[[#This Row],[Squadra]],Risultati[SqrA],BK$8))))))</f>
        <v/>
      </c>
      <c r="BL22" s="2" t="str">
        <f>IF(PuntiSD[[#This Row],[Squadra]]="","",IF(BL$8="","",IF(PuntiSD[[#This Row],[Squadra]]=BL$8,"",IF(ISERROR(VLOOKUP(PuntiSD[[#This Row],[Squadra]]&amp;BL$8,Risultati[SqrCoppie],1,FALSE)),"-",IF(AND(INDEX(Risultati[Punti_SqrA],MATCH(PuntiSD[[#This Row],[Squadra]]&amp;BL$8,Risultati[SqrCoppie],0))="",INDEX(Risultati[Punti_SqrA],MATCH(BL$8&amp;PuntiSD[[#This Row],[Squadra]],Risultati[SqrCoppie],0))=""),"-",SUMIFS(Risultati[Punti_SqrA],Risultati[SqrA],PuntiSD[[#This Row],[Squadra]],Risultati[SqrB],BL$8)+SUMIFS(Risultati[Punti_SqrB],Risultati[SqrB],PuntiSD[[#This Row],[Squadra]],Risultati[SqrA],BL$8))))))</f>
        <v/>
      </c>
      <c r="BM22" s="2" t="str">
        <f>IF(PuntiSD[[#This Row],[Squadra]]="","",IF(BM$8="","",IF(PuntiSD[[#This Row],[Squadra]]=BM$8,"",IF(ISERROR(VLOOKUP(PuntiSD[[#This Row],[Squadra]]&amp;BM$8,Risultati[SqrCoppie],1,FALSE)),"-",IF(AND(INDEX(Risultati[Punti_SqrA],MATCH(PuntiSD[[#This Row],[Squadra]]&amp;BM$8,Risultati[SqrCoppie],0))="",INDEX(Risultati[Punti_SqrA],MATCH(BM$8&amp;PuntiSD[[#This Row],[Squadra]],Risultati[SqrCoppie],0))=""),"-",SUMIFS(Risultati[Punti_SqrA],Risultati[SqrA],PuntiSD[[#This Row],[Squadra]],Risultati[SqrB],BM$8)+SUMIFS(Risultati[Punti_SqrB],Risultati[SqrB],PuntiSD[[#This Row],[Squadra]],Risultati[SqrA],BM$8))))))</f>
        <v/>
      </c>
      <c r="BN22" s="2" t="str">
        <f>IF(PuntiSD[[#This Row],[Squadra]]="","",IF(BN$8="","",IF(PuntiSD[[#This Row],[Squadra]]=BN$8,"",IF(ISERROR(VLOOKUP(PuntiSD[[#This Row],[Squadra]]&amp;BN$8,Risultati[SqrCoppie],1,FALSE)),"-",IF(AND(INDEX(Risultati[Punti_SqrA],MATCH(PuntiSD[[#This Row],[Squadra]]&amp;BN$8,Risultati[SqrCoppie],0))="",INDEX(Risultati[Punti_SqrA],MATCH(BN$8&amp;PuntiSD[[#This Row],[Squadra]],Risultati[SqrCoppie],0))=""),"-",SUMIFS(Risultati[Punti_SqrA],Risultati[SqrA],PuntiSD[[#This Row],[Squadra]],Risultati[SqrB],BN$8)+SUMIFS(Risultati[Punti_SqrB],Risultati[SqrB],PuntiSD[[#This Row],[Squadra]],Risultati[SqrA],BN$8))))))</f>
        <v/>
      </c>
      <c r="BO22" s="2" t="str">
        <f>IF(PuntiSD[[#This Row],[Squadra]]="","",IF(BO$8="","",IF(PuntiSD[[#This Row],[Squadra]]=BO$8,"",IF(ISERROR(VLOOKUP(PuntiSD[[#This Row],[Squadra]]&amp;BO$8,Risultati[SqrCoppie],1,FALSE)),"-",IF(AND(INDEX(Risultati[Punti_SqrA],MATCH(PuntiSD[[#This Row],[Squadra]]&amp;BO$8,Risultati[SqrCoppie],0))="",INDEX(Risultati[Punti_SqrA],MATCH(BO$8&amp;PuntiSD[[#This Row],[Squadra]],Risultati[SqrCoppie],0))=""),"-",SUMIFS(Risultati[Punti_SqrA],Risultati[SqrA],PuntiSD[[#This Row],[Squadra]],Risultati[SqrB],BO$8)+SUMIFS(Risultati[Punti_SqrB],Risultati[SqrB],PuntiSD[[#This Row],[Squadra]],Risultati[SqrA],BO$8))))))</f>
        <v/>
      </c>
      <c r="BP22" s="2" t="str">
        <f>IF(PuntiSD[[#This Row],[Squadra]]="","",IF(BP$8="","",IF(PuntiSD[[#This Row],[Squadra]]=BP$8,"",IF(ISERROR(VLOOKUP(PuntiSD[[#This Row],[Squadra]]&amp;BP$8,Risultati[SqrCoppie],1,FALSE)),"-",IF(AND(INDEX(Risultati[Punti_SqrA],MATCH(PuntiSD[[#This Row],[Squadra]]&amp;BP$8,Risultati[SqrCoppie],0))="",INDEX(Risultati[Punti_SqrA],MATCH(BP$8&amp;PuntiSD[[#This Row],[Squadra]],Risultati[SqrCoppie],0))=""),"-",SUMIFS(Risultati[Punti_SqrA],Risultati[SqrA],PuntiSD[[#This Row],[Squadra]],Risultati[SqrB],BP$8)+SUMIFS(Risultati[Punti_SqrB],Risultati[SqrB],PuntiSD[[#This Row],[Squadra]],Risultati[SqrA],BP$8))))))</f>
        <v/>
      </c>
      <c r="BQ22" s="2" t="str">
        <f>IF(PuntiSD[[#This Row],[Squadra]]="","",IF(BQ$8="","",IF(PuntiSD[[#This Row],[Squadra]]=BQ$8,"",IF(ISERROR(VLOOKUP(PuntiSD[[#This Row],[Squadra]]&amp;BQ$8,Risultati[SqrCoppie],1,FALSE)),"-",IF(AND(INDEX(Risultati[Punti_SqrA],MATCH(PuntiSD[[#This Row],[Squadra]]&amp;BQ$8,Risultati[SqrCoppie],0))="",INDEX(Risultati[Punti_SqrA],MATCH(BQ$8&amp;PuntiSD[[#This Row],[Squadra]],Risultati[SqrCoppie],0))="",),"-",SUMIFS(Risultati[Punti_SqrA],Risultati[SqrA],PuntiSD[[#This Row],[Squadra]],Risultati[SqrB],BQ$8)+SUMIFS(Risultati[Punti_SqrB],Risultati[SqrB],PuntiSD[[#This Row],[Squadra]],Risultati[SqrA],BQ$8))))))</f>
        <v/>
      </c>
      <c r="BR22" s="2" t="str">
        <f>IF(PuntiSD[[#This Row],[Squadra]]="","",IF(BR$8="","",IF(PuntiSD[[#This Row],[Squadra]]=BR$8,"",IF(ISERROR(VLOOKUP(PuntiSD[[#This Row],[Squadra]]&amp;BR$8,Risultati[SqrCoppie],1,FALSE)),"-",IF(AND(INDEX(Risultati[Punti_SqrA],MATCH(PuntiSD[[#This Row],[Squadra]]&amp;BR$8,Risultati[SqrCoppie],0))="",INDEX(Risultati[Punti_SqrA],MATCH(BR$8&amp;PuntiSD[[#This Row],[Squadra]],Risultati[SqrCoppie],0))=""),"-",SUMIFS(Risultati[Punti_SqrA],Risultati[SqrA],PuntiSD[[#This Row],[Squadra]],Risultati[SqrB],BR$8)+SUMIFS(Risultati[Punti_SqrB],Risultati[SqrB],PuntiSD[[#This Row],[Squadra]],Risultati[SqrA],BR$8))))))</f>
        <v/>
      </c>
      <c r="BS22" s="2" t="str">
        <f>IF(PuntiSD[[#This Row],[Squadra]]="","",IF(BS$8="","",IF(PuntiSD[[#This Row],[Squadra]]=BS$8,"",IF(ISERROR(VLOOKUP(PuntiSD[[#This Row],[Squadra]]&amp;BS$8,Risultati[SqrCoppie],1,FALSE)),"-",IF(AND(INDEX(Risultati[Punti_SqrA],MATCH(PuntiSD[[#This Row],[Squadra]]&amp;BS$8,Risultati[SqrCoppie],0))="",INDEX(Risultati[Punti_SqrA],MATCH(BS$8&amp;PuntiSD[[#This Row],[Squadra]],Risultati[SqrCoppie],0))=""),"-",SUMIFS(Risultati[Punti_SqrA],Risultati[SqrA],PuntiSD[[#This Row],[Squadra]],Risultati[SqrB],BS$8)+SUMIFS(Risultati[Punti_SqrB],Risultati[SqrB],PuntiSD[[#This Row],[Squadra]],Risultati[SqrA],BS$8))))))</f>
        <v/>
      </c>
      <c r="BT22" s="2" t="str">
        <f>IF(PuntiSD[[#This Row],[Squadra]]="","",IF(BT$8="","",IF(PuntiSD[[#This Row],[Squadra]]=BT$8,"",IF(ISERROR(VLOOKUP(PuntiSD[[#This Row],[Squadra]]&amp;BT$8,Risultati[SqrCoppie],1,FALSE)),"-",IF(AND(INDEX(Risultati[Punti_SqrA],MATCH(PuntiSD[[#This Row],[Squadra]]&amp;BT$8,Risultati[SqrCoppie],0))="",INDEX(Risultati[Punti_SqrA],MATCH(BT$8&amp;PuntiSD[[#This Row],[Squadra]],Risultati[SqrCoppie],0))=""),"-",SUMIFS(Risultati[Punti_SqrA],Risultati[SqrA],PuntiSD[[#This Row],[Squadra]],Risultati[SqrB],BT$8)+SUMIFS(Risultati[Punti_SqrB],Risultati[SqrB],PuntiSD[[#This Row],[Squadra]],Risultati[SqrA],BT$8))))))</f>
        <v/>
      </c>
      <c r="BU22" s="2" t="str">
        <f>IF(PuntiSD[[#This Row],[Squadra]]="","",IF(BU$8="","",IF(PuntiSD[[#This Row],[Squadra]]=BU$8,"",IF(ISERROR(VLOOKUP(PuntiSD[[#This Row],[Squadra]]&amp;BU$8,Risultati[SqrCoppie],1,FALSE)),"-",IF(AND(INDEX(Risultati[Punti_SqrA],MATCH(PuntiSD[[#This Row],[Squadra]]&amp;BU$8,Risultati[SqrCoppie],0))="",INDEX(Risultati[Punti_SqrA],MATCH(BU$8&amp;PuntiSD[[#This Row],[Squadra]],Risultati[SqrCoppie],0))=""),"-",SUMIFS(Risultati[Punti_SqrA],Risultati[SqrA],PuntiSD[[#This Row],[Squadra]],Risultati[SqrB],BU$8)+SUMIFS(Risultati[Punti_SqrB],Risultati[SqrB],PuntiSD[[#This Row],[Squadra]],Risultati[SqrA],BU$8))))))</f>
        <v/>
      </c>
      <c r="BV22" s="2" t="str">
        <f>IF(PuntiSD[[#This Row],[Squadra]]="","",IF(BV$8="","",IF(PuntiSD[[#This Row],[Squadra]]=BV$8,"",IF(ISERROR(VLOOKUP(PuntiSD[[#This Row],[Squadra]]&amp;BV$8,Risultati[SqrCoppie],1,FALSE)),"-",IF(AND(INDEX(Risultati[Punti_SqrA],MATCH(PuntiSD[[#This Row],[Squadra]]&amp;BV$8,Risultati[SqrCoppie],0))="",INDEX(Risultati[Punti_SqrA],MATCH(BV$8&amp;PuntiSD[[#This Row],[Squadra]],Risultati[SqrCoppie],0))=""),"-",SUMIFS(Risultati[Punti_SqrA],Risultati[SqrA],PuntiSD[[#This Row],[Squadra]],Risultati[SqrB],BV$8)+SUMIFS(Risultati[Punti_SqrB],Risultati[SqrB],PuntiSD[[#This Row],[Squadra]],Risultati[SqrA],BV$8))))))</f>
        <v/>
      </c>
      <c r="BW22" s="2" t="str">
        <f>IF(PuntiSD[[#This Row],[Squadra]]="","",IF(BW$8="","",IF(PuntiSD[[#This Row],[Squadra]]=BW$8,"",IF(ISERROR(VLOOKUP(PuntiSD[[#This Row],[Squadra]]&amp;BW$8,Risultati[SqrCoppie],1,FALSE)),"-",IF(AND(INDEX(Risultati[Punti_SqrA],MATCH(PuntiSD[[#This Row],[Squadra]]&amp;BW$8,Risultati[SqrCoppie],0))="",INDEX(Risultati[Punti_SqrA],MATCH(BW$8&amp;PuntiSD[[#This Row],[Squadra]],Risultati[SqrCoppie],0))=""),"-",SUMIFS(Risultati[Punti_SqrA],Risultati[SqrA],PuntiSD[[#This Row],[Squadra]],Risultati[SqrB],BW$8)+SUMIFS(Risultati[Punti_SqrB],Risultati[SqrB],PuntiSD[[#This Row],[Squadra]],Risultati[SqrA],BW$8))))))</f>
        <v/>
      </c>
      <c r="BX22" s="2" t="str">
        <f>IF(PuntiSD[[#This Row],[Squadra]]="","",IF(BX$8="","",IF(PuntiSD[[#This Row],[Squadra]]=BX$8,"",IF(ISERROR(VLOOKUP(PuntiSD[[#This Row],[Squadra]]&amp;BX$8,Risultati[SqrCoppie],1,FALSE)),"-",IF(AND(INDEX(Risultati[Punti_SqrA],MATCH(PuntiSD[[#This Row],[Squadra]]&amp;BX$8,Risultati[SqrCoppie],0))="",INDEX(Risultati[Punti_SqrA],MATCH(BX$8&amp;PuntiSD[[#This Row],[Squadra]],Risultati[SqrCoppie],0))=""),"-",SUMIFS(Risultati[Punti_SqrA],Risultati[SqrA],PuntiSD[[#This Row],[Squadra]],Risultati[SqrB],BX$8)+SUMIFS(Risultati[Punti_SqrB],Risultati[SqrB],PuntiSD[[#This Row],[Squadra]],Risultati[SqrA],BX$8))))))</f>
        <v/>
      </c>
      <c r="BY22" s="2" t="str">
        <f>IF(PuntiSD[[#This Row],[Squadra]]="","",IF(BY$8="","",IF(PuntiSD[[#This Row],[Squadra]]=BY$8,"",IF(ISERROR(VLOOKUP(PuntiSD[[#This Row],[Squadra]]&amp;BY$8,Risultati[SqrCoppie],1,FALSE)),"-",IF(AND(INDEX(Risultati[Punti_SqrA],MATCH(PuntiSD[[#This Row],[Squadra]]&amp;BY$8,Risultati[SqrCoppie],0))="",INDEX(Risultati[Punti_SqrA],MATCH(BY$8&amp;PuntiSD[[#This Row],[Squadra]],Risultati[SqrCoppie],0))=""),"-",SUMIFS(Risultati[Punti_SqrA],Risultati[SqrA],PuntiSD[[#This Row],[Squadra]],Risultati[SqrB],BY$8)+SUMIFS(Risultati[Punti_SqrB],Risultati[SqrB],PuntiSD[[#This Row],[Squadra]],Risultati[SqrA],BY$8))))))</f>
        <v/>
      </c>
      <c r="BZ22" s="2" t="str">
        <f>IF(PuntiSD[[#This Row],[Squadra]]="","",IF(BZ$8="","",IF(PuntiSD[[#This Row],[Squadra]]=BZ$8,"",IF(ISERROR(VLOOKUP(PuntiSD[[#This Row],[Squadra]]&amp;BZ$8,Risultati[SqrCoppie],1,FALSE)),"-",IF(AND(INDEX(Risultati[Punti_SqrA],MATCH(PuntiSD[[#This Row],[Squadra]]&amp;BZ$8,Risultati[SqrCoppie],0))="",INDEX(Risultati[Punti_SqrA],MATCH(BZ$8&amp;PuntiSD[[#This Row],[Squadra]],Risultati[SqrCoppie],0))=""),"-",SUMIFS(Risultati[Punti_SqrA],Risultati[SqrA],PuntiSD[[#This Row],[Squadra]],Risultati[SqrB],BZ$8)+SUMIFS(Risultati[Punti_SqrB],Risultati[SqrB],PuntiSD[[#This Row],[Squadra]],Risultati[SqrA],BZ$8))))))</f>
        <v/>
      </c>
      <c r="CA22" s="2" t="str">
        <f>IF(PuntiSD[[#This Row],[Squadra]]="","",IF(CA$8="","",IF(PuntiSD[[#This Row],[Squadra]]=CA$8,"",IF(ISERROR(VLOOKUP(PuntiSD[[#This Row],[Squadra]]&amp;CA$8,Risultati[SqrCoppie],1,FALSE)),"-",IF(AND(INDEX(Risultati[Punti_SqrA],MATCH(PuntiSD[[#This Row],[Squadra]]&amp;CA$8,Risultati[SqrCoppie],0))="",INDEX(Risultati[Punti_SqrA],MATCH(CA$8&amp;PuntiSD[[#This Row],[Squadra]],Risultati[SqrCoppie],0))=""),"-",SUMIFS(Risultati[Punti_SqrA],Risultati[SqrA],PuntiSD[[#This Row],[Squadra]],Risultati[SqrB],CA$8)+SUMIFS(Risultati[Punti_SqrB],Risultati[SqrB],PuntiSD[[#This Row],[Squadra]],Risultati[SqrA],CA$8))))))</f>
        <v/>
      </c>
      <c r="CB22" s="2" t="str">
        <f>IF(PuntiSD[[#This Row],[Squadra]]="","",IF(CB$8="","",IF(PuntiSD[[#This Row],[Squadra]]=CB$8,"",IF(ISERROR(VLOOKUP(PuntiSD[[#This Row],[Squadra]]&amp;CB$8,Risultati[SqrCoppie],1,FALSE)),"-",IF(AND(INDEX(Risultati[Punti_SqrA],MATCH(PuntiSD[[#This Row],[Squadra]]&amp;CB$8,Risultati[SqrCoppie],0))="",INDEX(Risultati[Punti_SqrA],MATCH(CB$8&amp;PuntiSD[[#This Row],[Squadra]],Risultati[SqrCoppie],0))=""),"-",SUMIFS(Risultati[Punti_SqrA],Risultati[SqrA],PuntiSD[[#This Row],[Squadra]],Risultati[SqrB],CB$8)+SUMIFS(Risultati[Punti_SqrB],Risultati[SqrB],PuntiSD[[#This Row],[Squadra]],Risultati[SqrA],CB$8))))))</f>
        <v/>
      </c>
      <c r="CC22" s="2" t="str">
        <f>IF(PuntiSD[[#This Row],[Squadra]]="","",IF(CC$8="","",IF(PuntiSD[[#This Row],[Squadra]]=CC$8,"",IF(ISERROR(VLOOKUP(PuntiSD[[#This Row],[Squadra]]&amp;CC$8,Risultati[SqrCoppie],1,FALSE)),"-",IF(AND(INDEX(Risultati[Punti_SqrA],MATCH(PuntiSD[[#This Row],[Squadra]]&amp;CC$8,Risultati[SqrCoppie],0))="",INDEX(Risultati[Punti_SqrA],MATCH(CC$8&amp;PuntiSD[[#This Row],[Squadra]],Risultati[SqrCoppie],0))=""),"-",SUMIFS(Risultati[Punti_SqrA],Risultati[SqrA],PuntiSD[[#This Row],[Squadra]],Risultati[SqrB],CC$8)+SUMIFS(Risultati[Punti_SqrB],Risultati[SqrB],PuntiSD[[#This Row],[Squadra]],Risultati[SqrA],CC$8))))))</f>
        <v/>
      </c>
      <c r="CE22" s="16" t="str" cm="1">
        <f t="array" ref="CE22">IF(INDEX(ListaSquadre[],ROW()-1-ROW(RetiSD[#Headers]))="","",INDEX(ListaSquadre[],ROW()-1-ROW(RetiSD[#Headers])))</f>
        <v/>
      </c>
      <c r="CF22" s="18" t="str">
        <f>IF(RetiSD[[#This Row],[Squadra]]="","",IF(CF$8="","",IF(RetiSD[[#This Row],[Squadra]]=CF$8,"",IF(ISERROR(VLOOKUP(RetiSD[[#This Row],[Squadra]]&amp;CF$8,Risultati[SqrCoppie],1,FALSE)),"-",IF(AND(INDEX(Risultati[Gol_SqrA],MATCH(RetiSD[[#This Row],[Squadra]]&amp;CF$8,Risultati[SqrCoppie],0))="",INDEX(Risultati[Gol_SqrA],MATCH(CF$8&amp;RetiSD[[#This Row],[Squadra]],Risultati[SqrCoppie],0))=""),"-",(SUMIFS(Risultati[Gol_SqrB],Risultati[SqrCoppie],CF$8&amp;RetiSD[[#This Row],[Squadra]])-SUMIFS(Risultati[Gol_SqrA],Risultati[SqrCoppie],CF$8&amp;RetiSD[[#This Row],[Squadra]]))+(SUMIFS(Risultati[Gol_SqrA],Risultati[SqrCoppie],RetiSD[[#This Row],[Squadra]]&amp;CF$8)-SUMIFS(Risultati[Gol_SqrB],Risultati[SqrCoppie],RetiSD[[#This Row],[Squadra]]&amp;CF$8)))))))</f>
        <v/>
      </c>
      <c r="CG22" s="2" t="str">
        <f>IF(RetiSD[[#This Row],[Squadra]]="","",IF(CG$8="","",IF(RetiSD[[#This Row],[Squadra]]=CG$8,"",IF(ISERROR(VLOOKUP(RetiSD[[#This Row],[Squadra]]&amp;CG$8,Risultati[SqrCoppie],1,FALSE)),"-",IF(AND(INDEX(Risultati[Gol_SqrA],MATCH(RetiSD[[#This Row],[Squadra]]&amp;CG$8,Risultati[SqrCoppie],0))="",INDEX(Risultati[Gol_SqrA],MATCH(CG$8&amp;RetiSD[[#This Row],[Squadra]],Risultati[SqrCoppie],0))=""),"-",(SUMIFS(Risultati[Gol_SqrB],Risultati[SqrCoppie],CG$8&amp;RetiSD[[#This Row],[Squadra]])-SUMIFS(Risultati[Gol_SqrA],Risultati[SqrCoppie],CG$8&amp;RetiSD[[#This Row],[Squadra]]))+(SUMIFS(Risultati[Gol_SqrA],Risultati[SqrCoppie],RetiSD[[#This Row],[Squadra]]&amp;CG$8)-SUMIFS(Risultati[Gol_SqrB],Risultati[SqrCoppie],RetiSD[[#This Row],[Squadra]]&amp;CG$8)))))))</f>
        <v/>
      </c>
      <c r="CH22" s="2" t="str">
        <f>IF(RetiSD[[#This Row],[Squadra]]="","",IF(CH$8="","",IF(RetiSD[[#This Row],[Squadra]]=CH$8,"",IF(ISERROR(VLOOKUP(RetiSD[[#This Row],[Squadra]]&amp;CH$8,Risultati[SqrCoppie],1,FALSE)),"-",IF(AND(INDEX(Risultati[Gol_SqrA],MATCH(RetiSD[[#This Row],[Squadra]]&amp;CH$8,Risultati[SqrCoppie],0))="",INDEX(Risultati[Gol_SqrA],MATCH(CH$8&amp;RetiSD[[#This Row],[Squadra]],Risultati[SqrCoppie],0))=""),"-",(SUMIFS(Risultati[Gol_SqrB],Risultati[SqrCoppie],CH$8&amp;RetiSD[[#This Row],[Squadra]])-SUMIFS(Risultati[Gol_SqrA],Risultati[SqrCoppie],CH$8&amp;RetiSD[[#This Row],[Squadra]]))+(SUMIFS(Risultati[Gol_SqrA],Risultati[SqrCoppie],RetiSD[[#This Row],[Squadra]]&amp;CH$8)-SUMIFS(Risultati[Gol_SqrB],Risultati[SqrCoppie],RetiSD[[#This Row],[Squadra]]&amp;CH$8)))))))</f>
        <v/>
      </c>
      <c r="CI22" s="2" t="str">
        <f>IF(RetiSD[[#This Row],[Squadra]]="","",IF(CI$8="","",IF(RetiSD[[#This Row],[Squadra]]=CI$8,"",IF(ISERROR(VLOOKUP(RetiSD[[#This Row],[Squadra]]&amp;CI$8,Risultati[SqrCoppie],1,FALSE)),"-",IF(AND(INDEX(Risultati[Gol_SqrA],MATCH(RetiSD[[#This Row],[Squadra]]&amp;CI$8,Risultati[SqrCoppie],0))="",INDEX(Risultati[Gol_SqrA],MATCH(CI$8&amp;RetiSD[[#This Row],[Squadra]],Risultati[SqrCoppie],0))=""),"-",(SUMIFS(Risultati[Gol_SqrB],Risultati[SqrCoppie],CI$8&amp;RetiSD[[#This Row],[Squadra]])-SUMIFS(Risultati[Gol_SqrA],Risultati[SqrCoppie],CI$8&amp;RetiSD[[#This Row],[Squadra]]))+(SUMIFS(Risultati[Gol_SqrA],Risultati[SqrCoppie],RetiSD[[#This Row],[Squadra]]&amp;CI$8)-SUMIFS(Risultati[Gol_SqrB],Risultati[SqrCoppie],RetiSD[[#This Row],[Squadra]]&amp;CI$8)))))))</f>
        <v/>
      </c>
      <c r="CJ22" s="2" t="str">
        <f>IF(RetiSD[[#This Row],[Squadra]]="","",IF(CJ$8="","",IF(RetiSD[[#This Row],[Squadra]]=CJ$8,"",IF(ISERROR(VLOOKUP(RetiSD[[#This Row],[Squadra]]&amp;CJ$8,Risultati[SqrCoppie],1,FALSE)),"-",IF(AND(INDEX(Risultati[Gol_SqrA],MATCH(RetiSD[[#This Row],[Squadra]]&amp;CJ$8,Risultati[SqrCoppie],0))="",INDEX(Risultati[Gol_SqrA],MATCH(CJ$8&amp;RetiSD[[#This Row],[Squadra]],Risultati[SqrCoppie],0))=""),"-",(SUMIFS(Risultati[Gol_SqrB],Risultati[SqrCoppie],CJ$8&amp;RetiSD[[#This Row],[Squadra]])-SUMIFS(Risultati[Gol_SqrA],Risultati[SqrCoppie],CJ$8&amp;RetiSD[[#This Row],[Squadra]]))+(SUMIFS(Risultati[Gol_SqrA],Risultati[SqrCoppie],RetiSD[[#This Row],[Squadra]]&amp;CJ$8)-SUMIFS(Risultati[Gol_SqrB],Risultati[SqrCoppie],RetiSD[[#This Row],[Squadra]]&amp;CJ$8)))))))</f>
        <v/>
      </c>
      <c r="CK22" s="2" t="str">
        <f>IF(RetiSD[[#This Row],[Squadra]]="","",IF(CK$8="","",IF(RetiSD[[#This Row],[Squadra]]=CK$8,"",IF(ISERROR(VLOOKUP(RetiSD[[#This Row],[Squadra]]&amp;CK$8,Risultati[SqrCoppie],1,FALSE)),"-",IF(AND(INDEX(Risultati[Gol_SqrA],MATCH(RetiSD[[#This Row],[Squadra]]&amp;CK$8,Risultati[SqrCoppie],0))="",INDEX(Risultati[Gol_SqrA],MATCH(CK$8&amp;RetiSD[[#This Row],[Squadra]],Risultati[SqrCoppie],0))=""),"-",(SUMIFS(Risultati[Gol_SqrB],Risultati[SqrCoppie],CK$8&amp;RetiSD[[#This Row],[Squadra]])-SUMIFS(Risultati[Gol_SqrA],Risultati[SqrCoppie],CK$8&amp;RetiSD[[#This Row],[Squadra]]))+(SUMIFS(Risultati[Gol_SqrA],Risultati[SqrCoppie],RetiSD[[#This Row],[Squadra]]&amp;CK$8)-SUMIFS(Risultati[Gol_SqrB],Risultati[SqrCoppie],RetiSD[[#This Row],[Squadra]]&amp;CK$8)))))))</f>
        <v/>
      </c>
      <c r="CL22" s="2" t="str">
        <f>IF(RetiSD[[#This Row],[Squadra]]="","",IF(CL$8="","",IF(RetiSD[[#This Row],[Squadra]]=CL$8,"",IF(ISERROR(VLOOKUP(RetiSD[[#This Row],[Squadra]]&amp;CL$8,Risultati[SqrCoppie],1,FALSE)),"-",IF(AND(INDEX(Risultati[Gol_SqrA],MATCH(RetiSD[[#This Row],[Squadra]]&amp;CL$8,Risultati[SqrCoppie],0))="",INDEX(Risultati[Gol_SqrA],MATCH(CL$8&amp;RetiSD[[#This Row],[Squadra]],Risultati[SqrCoppie],0))=""),"-",(SUMIFS(Risultati[Gol_SqrB],Risultati[SqrCoppie],CL$8&amp;RetiSD[[#This Row],[Squadra]])-SUMIFS(Risultati[Gol_SqrA],Risultati[SqrCoppie],CL$8&amp;RetiSD[[#This Row],[Squadra]]))+(SUMIFS(Risultati[Gol_SqrA],Risultati[SqrCoppie],RetiSD[[#This Row],[Squadra]]&amp;CL$8)-SUMIFS(Risultati[Gol_SqrB],Risultati[SqrCoppie],RetiSD[[#This Row],[Squadra]]&amp;CL$8)))))))</f>
        <v/>
      </c>
      <c r="CM22" s="2" t="str">
        <f>IF(RetiSD[[#This Row],[Squadra]]="","",IF(CM$8="","",IF(RetiSD[[#This Row],[Squadra]]=CM$8,"",IF(ISERROR(VLOOKUP(RetiSD[[#This Row],[Squadra]]&amp;CM$8,Risultati[SqrCoppie],1,FALSE)),"-",IF(AND(INDEX(Risultati[Gol_SqrA],MATCH(RetiSD[[#This Row],[Squadra]]&amp;CM$8,Risultati[SqrCoppie],0))="",INDEX(Risultati[Gol_SqrA],MATCH(CM$8&amp;RetiSD[[#This Row],[Squadra]],Risultati[SqrCoppie],0))=""),"-",(SUMIFS(Risultati[Gol_SqrB],Risultati[SqrCoppie],CM$8&amp;RetiSD[[#This Row],[Squadra]])-SUMIFS(Risultati[Gol_SqrA],Risultati[SqrCoppie],CM$8&amp;RetiSD[[#This Row],[Squadra]]))+(SUMIFS(Risultati[Gol_SqrA],Risultati[SqrCoppie],RetiSD[[#This Row],[Squadra]]&amp;CM$8)-SUMIFS(Risultati[Gol_SqrB],Risultati[SqrCoppie],RetiSD[[#This Row],[Squadra]]&amp;CM$8)))))))</f>
        <v/>
      </c>
      <c r="CN22" s="2" t="str">
        <f>IF(RetiSD[[#This Row],[Squadra]]="","",IF(CN$8="","",IF(RetiSD[[#This Row],[Squadra]]=CN$8,"",IF(ISERROR(VLOOKUP(RetiSD[[#This Row],[Squadra]]&amp;CN$8,Risultati[SqrCoppie],1,FALSE)),"-",IF(AND(INDEX(Risultati[Gol_SqrA],MATCH(RetiSD[[#This Row],[Squadra]]&amp;CN$8,Risultati[SqrCoppie],0))="",INDEX(Risultati[Gol_SqrA],MATCH(CN$8&amp;RetiSD[[#This Row],[Squadra]],Risultati[SqrCoppie],0))=""),"-",(SUMIFS(Risultati[Gol_SqrB],Risultati[SqrCoppie],CN$8&amp;RetiSD[[#This Row],[Squadra]])-SUMIFS(Risultati[Gol_SqrA],Risultati[SqrCoppie],CN$8&amp;RetiSD[[#This Row],[Squadra]]))+(SUMIFS(Risultati[Gol_SqrA],Risultati[SqrCoppie],RetiSD[[#This Row],[Squadra]]&amp;CN$8)-SUMIFS(Risultati[Gol_SqrB],Risultati[SqrCoppie],RetiSD[[#This Row],[Squadra]]&amp;CN$8)))))))</f>
        <v/>
      </c>
      <c r="CO22" s="2" t="str">
        <f>IF(RetiSD[[#This Row],[Squadra]]="","",IF(CO$8="","",IF(RetiSD[[#This Row],[Squadra]]=CO$8,"",IF(ISERROR(VLOOKUP(RetiSD[[#This Row],[Squadra]]&amp;CO$8,Risultati[SqrCoppie],1,FALSE)),"-",IF(AND(INDEX(Risultati[Gol_SqrA],MATCH(RetiSD[[#This Row],[Squadra]]&amp;CO$8,Risultati[SqrCoppie],0))="",INDEX(Risultati[Gol_SqrA],MATCH(CO$8&amp;RetiSD[[#This Row],[Squadra]],Risultati[SqrCoppie],0))=""),"-",(SUMIFS(Risultati[Gol_SqrB],Risultati[SqrCoppie],CO$8&amp;RetiSD[[#This Row],[Squadra]])-SUMIFS(Risultati[Gol_SqrA],Risultati[SqrCoppie],CO$8&amp;RetiSD[[#This Row],[Squadra]]))+(SUMIFS(Risultati[Gol_SqrA],Risultati[SqrCoppie],RetiSD[[#This Row],[Squadra]]&amp;CO$8)-SUMIFS(Risultati[Gol_SqrB],Risultati[SqrCoppie],RetiSD[[#This Row],[Squadra]]&amp;CO$8)))))))</f>
        <v/>
      </c>
      <c r="CP22" s="2" t="str">
        <f>IF(RetiSD[[#This Row],[Squadra]]="","",IF(CP$8="","",IF(RetiSD[[#This Row],[Squadra]]=CP$8,"",IF(ISERROR(VLOOKUP(RetiSD[[#This Row],[Squadra]]&amp;CP$8,Risultati[SqrCoppie],1,FALSE)),"-",IF(AND(INDEX(Risultati[Gol_SqrA],MATCH(RetiSD[[#This Row],[Squadra]]&amp;CP$8,Risultati[SqrCoppie],0))="",INDEX(Risultati[Gol_SqrA],MATCH(CP$8&amp;RetiSD[[#This Row],[Squadra]],Risultati[SqrCoppie],0))=""),"-",(SUMIFS(Risultati[Gol_SqrB],Risultati[SqrCoppie],CP$8&amp;RetiSD[[#This Row],[Squadra]])-SUMIFS(Risultati[Gol_SqrA],Risultati[SqrCoppie],CP$8&amp;RetiSD[[#This Row],[Squadra]]))+(SUMIFS(Risultati[Gol_SqrA],Risultati[SqrCoppie],RetiSD[[#This Row],[Squadra]]&amp;CP$8)-SUMIFS(Risultati[Gol_SqrB],Risultati[SqrCoppie],RetiSD[[#This Row],[Squadra]]&amp;CP$8)))))))</f>
        <v/>
      </c>
      <c r="CQ22" s="2" t="str">
        <f>IF(RetiSD[[#This Row],[Squadra]]="","",IF(CQ$8="","",IF(RetiSD[[#This Row],[Squadra]]=CQ$8,"",IF(ISERROR(VLOOKUP(RetiSD[[#This Row],[Squadra]]&amp;CQ$8,Risultati[SqrCoppie],1,FALSE)),"-",IF(AND(INDEX(Risultati[Gol_SqrA],MATCH(RetiSD[[#This Row],[Squadra]]&amp;CQ$8,Risultati[SqrCoppie],0))="",INDEX(Risultati[Gol_SqrA],MATCH(CQ$8&amp;RetiSD[[#This Row],[Squadra]],Risultati[SqrCoppie],0))=""),"-",(SUMIFS(Risultati[Gol_SqrB],Risultati[SqrCoppie],CQ$8&amp;RetiSD[[#This Row],[Squadra]])-SUMIFS(Risultati[Gol_SqrA],Risultati[SqrCoppie],CQ$8&amp;RetiSD[[#This Row],[Squadra]]))+(SUMIFS(Risultati[Gol_SqrA],Risultati[SqrCoppie],RetiSD[[#This Row],[Squadra]]&amp;CQ$8)-SUMIFS(Risultati[Gol_SqrB],Risultati[SqrCoppie],RetiSD[[#This Row],[Squadra]]&amp;CQ$8)))))))</f>
        <v/>
      </c>
      <c r="CR22" s="2" t="str">
        <f>IF(RetiSD[[#This Row],[Squadra]]="","",IF(CR$8="","",IF(RetiSD[[#This Row],[Squadra]]=CR$8,"",IF(ISERROR(VLOOKUP(RetiSD[[#This Row],[Squadra]]&amp;CR$8,Risultati[SqrCoppie],1,FALSE)),"-",IF(AND(INDEX(Risultati[Gol_SqrA],MATCH(RetiSD[[#This Row],[Squadra]]&amp;CR$8,Risultati[SqrCoppie],0))="",INDEX(Risultati[Gol_SqrA],MATCH(CR$8&amp;RetiSD[[#This Row],[Squadra]],Risultati[SqrCoppie],0))=""),"-",(SUMIFS(Risultati[Gol_SqrB],Risultati[SqrCoppie],CR$8&amp;RetiSD[[#This Row],[Squadra]])-SUMIFS(Risultati[Gol_SqrA],Risultati[SqrCoppie],CR$8&amp;RetiSD[[#This Row],[Squadra]]))+(SUMIFS(Risultati[Gol_SqrA],Risultati[SqrCoppie],RetiSD[[#This Row],[Squadra]]&amp;CR$8)-SUMIFS(Risultati[Gol_SqrB],Risultati[SqrCoppie],RetiSD[[#This Row],[Squadra]]&amp;CR$8)))))))</f>
        <v/>
      </c>
      <c r="CS22" s="2" t="str">
        <f>IF(RetiSD[[#This Row],[Squadra]]="","",IF(CS$8="","",IF(RetiSD[[#This Row],[Squadra]]=CS$8,"",IF(ISERROR(VLOOKUP(RetiSD[[#This Row],[Squadra]]&amp;CS$8,Risultati[SqrCoppie],1,FALSE)),"-",IF(AND(INDEX(Risultati[Gol_SqrA],MATCH(RetiSD[[#This Row],[Squadra]]&amp;CS$8,Risultati[SqrCoppie],0))="",INDEX(Risultati[Gol_SqrA],MATCH(CS$8&amp;RetiSD[[#This Row],[Squadra]],Risultati[SqrCoppie],0))=""),"-",(SUMIFS(Risultati[Gol_SqrB],Risultati[SqrCoppie],CS$8&amp;RetiSD[[#This Row],[Squadra]])-SUMIFS(Risultati[Gol_SqrA],Risultati[SqrCoppie],CS$8&amp;RetiSD[[#This Row],[Squadra]]))+(SUMIFS(Risultati[Gol_SqrA],Risultati[SqrCoppie],RetiSD[[#This Row],[Squadra]]&amp;CS$8)-SUMIFS(Risultati[Gol_SqrB],Risultati[SqrCoppie],RetiSD[[#This Row],[Squadra]]&amp;CS$8)))))))</f>
        <v/>
      </c>
      <c r="CT22" s="2" t="str">
        <f>IF(RetiSD[[#This Row],[Squadra]]="","",IF(CT$8="","",IF(RetiSD[[#This Row],[Squadra]]=CT$8,"",IF(ISERROR(VLOOKUP(RetiSD[[#This Row],[Squadra]]&amp;CT$8,Risultati[SqrCoppie],1,FALSE)),"-",IF(AND(INDEX(Risultati[Gol_SqrA],MATCH(RetiSD[[#This Row],[Squadra]]&amp;CT$8,Risultati[SqrCoppie],0))="",INDEX(Risultati[Gol_SqrA],MATCH(CT$8&amp;RetiSD[[#This Row],[Squadra]],Risultati[SqrCoppie],0))=""),"-",(SUMIFS(Risultati[Gol_SqrB],Risultati[SqrCoppie],CT$8&amp;RetiSD[[#This Row],[Squadra]])-SUMIFS(Risultati[Gol_SqrA],Risultati[SqrCoppie],CT$8&amp;RetiSD[[#This Row],[Squadra]]))+(SUMIFS(Risultati[Gol_SqrA],Risultati[SqrCoppie],RetiSD[[#This Row],[Squadra]]&amp;CT$8)-SUMIFS(Risultati[Gol_SqrB],Risultati[SqrCoppie],RetiSD[[#This Row],[Squadra]]&amp;CT$8)))))))</f>
        <v/>
      </c>
      <c r="CU22" s="2" t="str">
        <f>IF(RetiSD[[#This Row],[Squadra]]="","",IF(CU$8="","",IF(RetiSD[[#This Row],[Squadra]]=CU$8,"",IF(ISERROR(VLOOKUP(RetiSD[[#This Row],[Squadra]]&amp;CU$8,Risultati[SqrCoppie],1,FALSE)),"-",IF(AND(INDEX(Risultati[Gol_SqrA],MATCH(RetiSD[[#This Row],[Squadra]]&amp;CU$8,Risultati[SqrCoppie],0))="",INDEX(Risultati[Gol_SqrA],MATCH(CU$8&amp;RetiSD[[#This Row],[Squadra]],Risultati[SqrCoppie],0))=""),"-",(SUMIFS(Risultati[Gol_SqrB],Risultati[SqrCoppie],CU$8&amp;RetiSD[[#This Row],[Squadra]])-SUMIFS(Risultati[Gol_SqrA],Risultati[SqrCoppie],CU$8&amp;RetiSD[[#This Row],[Squadra]]))+(SUMIFS(Risultati[Gol_SqrA],Risultati[SqrCoppie],RetiSD[[#This Row],[Squadra]]&amp;CU$8)-SUMIFS(Risultati[Gol_SqrB],Risultati[SqrCoppie],RetiSD[[#This Row],[Squadra]]&amp;CU$8)))))))</f>
        <v/>
      </c>
      <c r="CV22" s="2" t="str">
        <f>IF(RetiSD[[#This Row],[Squadra]]="","",IF(CV$8="","",IF(RetiSD[[#This Row],[Squadra]]=CV$8,"",IF(ISERROR(VLOOKUP(RetiSD[[#This Row],[Squadra]]&amp;CV$8,Risultati[SqrCoppie],1,FALSE)),"-",IF(AND(INDEX(Risultati[Gol_SqrA],MATCH(RetiSD[[#This Row],[Squadra]]&amp;CV$8,Risultati[SqrCoppie],0))="",INDEX(Risultati[Gol_SqrA],MATCH(CV$8&amp;RetiSD[[#This Row],[Squadra]],Risultati[SqrCoppie],0))=""),"-",(SUMIFS(Risultati[Gol_SqrB],Risultati[SqrCoppie],CV$8&amp;RetiSD[[#This Row],[Squadra]])-SUMIFS(Risultati[Gol_SqrA],Risultati[SqrCoppie],CV$8&amp;RetiSD[[#This Row],[Squadra]]))+(SUMIFS(Risultati[Gol_SqrA],Risultati[SqrCoppie],RetiSD[[#This Row],[Squadra]]&amp;CV$8)-SUMIFS(Risultati[Gol_SqrB],Risultati[SqrCoppie],RetiSD[[#This Row],[Squadra]]&amp;CV$8)))))))</f>
        <v/>
      </c>
      <c r="CW22" s="2" t="str">
        <f>IF(RetiSD[[#This Row],[Squadra]]="","",IF(CW$8="","",IF(RetiSD[[#This Row],[Squadra]]=CW$8,"",IF(ISERROR(VLOOKUP(RetiSD[[#This Row],[Squadra]]&amp;CW$8,Risultati[SqrCoppie],1,FALSE)),"-",IF(AND(INDEX(Risultati[Gol_SqrA],MATCH(RetiSD[[#This Row],[Squadra]]&amp;CW$8,Risultati[SqrCoppie],0))="",INDEX(Risultati[Gol_SqrA],MATCH(CW$8&amp;RetiSD[[#This Row],[Squadra]],Risultati[SqrCoppie],0))=""),"-",(SUMIFS(Risultati[Gol_SqrB],Risultati[SqrCoppie],CW$8&amp;RetiSD[[#This Row],[Squadra]])-SUMIFS(Risultati[Gol_SqrA],Risultati[SqrCoppie],CW$8&amp;RetiSD[[#This Row],[Squadra]]))+(SUMIFS(Risultati[Gol_SqrA],Risultati[SqrCoppie],RetiSD[[#This Row],[Squadra]]&amp;CW$8)-SUMIFS(Risultati[Gol_SqrB],Risultati[SqrCoppie],RetiSD[[#This Row],[Squadra]]&amp;CW$8)))))))</f>
        <v/>
      </c>
      <c r="CX22" s="2" t="str">
        <f>IF(RetiSD[[#This Row],[Squadra]]="","",IF(CX$8="","",IF(RetiSD[[#This Row],[Squadra]]=CX$8,"",IF(ISERROR(VLOOKUP(RetiSD[[#This Row],[Squadra]]&amp;CX$8,Risultati[SqrCoppie],1,FALSE)),"-",IF(AND(INDEX(Risultati[Gol_SqrA],MATCH(RetiSD[[#This Row],[Squadra]]&amp;CX$8,Risultati[SqrCoppie],0))="",INDEX(Risultati[Gol_SqrA],MATCH(CX$8&amp;RetiSD[[#This Row],[Squadra]],Risultati[SqrCoppie],0))=""),"-",(SUMIFS(Risultati[Gol_SqrB],Risultati[SqrCoppie],CX$8&amp;RetiSD[[#This Row],[Squadra]])-SUMIFS(Risultati[Gol_SqrA],Risultati[SqrCoppie],CX$8&amp;RetiSD[[#This Row],[Squadra]]))+(SUMIFS(Risultati[Gol_SqrA],Risultati[SqrCoppie],RetiSD[[#This Row],[Squadra]]&amp;CX$8)-SUMIFS(Risultati[Gol_SqrB],Risultati[SqrCoppie],RetiSD[[#This Row],[Squadra]]&amp;CX$8)))))))</f>
        <v/>
      </c>
      <c r="CY22" s="2" t="str">
        <f>IF(RetiSD[[#This Row],[Squadra]]="","",IF(CY$8="","",IF(RetiSD[[#This Row],[Squadra]]=CY$8,"",IF(ISERROR(VLOOKUP(RetiSD[[#This Row],[Squadra]]&amp;CY$8,Risultati[SqrCoppie],1,FALSE)),"-",IF(AND(INDEX(Risultati[Gol_SqrA],MATCH(RetiSD[[#This Row],[Squadra]]&amp;CY$8,Risultati[SqrCoppie],0))="",INDEX(Risultati[Gol_SqrA],MATCH(CY$8&amp;RetiSD[[#This Row],[Squadra]],Risultati[SqrCoppie],0))=""),"-",(SUMIFS(Risultati[Gol_SqrB],Risultati[SqrCoppie],CY$8&amp;RetiSD[[#This Row],[Squadra]])-SUMIFS(Risultati[Gol_SqrA],Risultati[SqrCoppie],CY$8&amp;RetiSD[[#This Row],[Squadra]]))+(SUMIFS(Risultati[Gol_SqrA],Risultati[SqrCoppie],RetiSD[[#This Row],[Squadra]]&amp;CY$8)-SUMIFS(Risultati[Gol_SqrB],Risultati[SqrCoppie],RetiSD[[#This Row],[Squadra]]&amp;CY$8)))))))</f>
        <v/>
      </c>
      <c r="DA22" s="1" t="str" cm="1">
        <f t="array" ref="DA22">IF(INDEX(ListaSquadre[],ROW()-ROW(Classifica[#Headers]))="","",INDEX(ListaSquadre[],ROW()-ROW(Classifica[#Headers])))</f>
        <v/>
      </c>
      <c r="DB22" s="2">
        <f ca="1">SUMIF(Risultati[SqrA],Classifica[[#This Row],[Squadra]],Risultati[Punti_SqrA])+SUMIF(Risultati[SqrB],Classifica[[#This Row],[Squadra]],Risultati[Punti_SqrB])-INDEX(Penalizzazione[PuntiPen],MATCH(Classifica[[#This Row],[Squadra]],Penalizzazione[ListaSqr],0))</f>
        <v>0</v>
      </c>
      <c r="DC22" s="2">
        <f ca="1">COUNTIFS(Risultati[Punti_SqrA],"&gt;=0",Risultati[SqrA],Classifica[[#This Row],[Squadra]])+COUNTIFS(Risultati[Punti_SqrB],"&gt;=0",Risultati[SqrB],Classifica[[#This Row],[Squadra]])</f>
        <v>0</v>
      </c>
      <c r="DD22" s="2">
        <f ca="1">Classifica[[#This Row],[Punti]]-Classifica[[#This Row],[Giocate]]/100-ROW()/100000</f>
        <v>-2.2000000000000001E-4</v>
      </c>
      <c r="DE22" s="2" t="str">
        <f t="array" aca="1" ref="DE22" ca="1">INDEX(Classifica[Squadra],MATCH(LARGE(Classifica[Parziale],ROW()-ROW(Classifica[#Headers])),Classifica[Parziale],0))</f>
        <v/>
      </c>
      <c r="DF22" s="2">
        <f ca="1">INDEX(Classifica[Punti],MATCH(Classifica[[#This Row],[ClParziale]],Classifica[Squadra],0))-INDEX(Classifica[Giocate],MATCH(Classifica[[#This Row],[ClParziale]],Classifica[Squadra],0))/100</f>
        <v>0</v>
      </c>
      <c r="DG22" s="2" t="str">
        <f ca="1">IF(COUNTIF(Classifica[PreParimerito],Classifica[[#This Row],[PreParimerito]])&gt;1,Classifica[[#This Row],[ClParziale]],"")</f>
        <v/>
      </c>
      <c r="DH22" s="2">
        <f ca="1">IF(Classifica[[#This Row],[Parimerito]]="",0,INDEX(Avulsa[ClassificaFinaleScontriDiretti],MATCH(Classifica[[#This Row],[Parimerito]],Avulsa[Squadre],0)))</f>
        <v>0</v>
      </c>
      <c r="DI22" s="2">
        <f ca="1">SUMIF(Risultati[SqrA],Classifica[[#This Row],[ClParziale]],Risultati[Gol_SqrA])+SUMIF(Risultati[SqrB],Classifica[[#This Row],[ClParziale]],Risultati[Gol_SqrB])</f>
        <v>0</v>
      </c>
      <c r="DJ22" s="2">
        <f ca="1">SUMIF(Risultati[SqrA],Classifica[[#This Row],[ClParziale]],Risultati[Gol_SqrB])+SUMIF(Risultati[SqrB],Classifica[[#This Row],[ClParziale]],Risultati[Gol_SqrA])</f>
        <v>0</v>
      </c>
      <c r="DK22" s="2">
        <f ca="1">Classifica[[#This Row],[GolFatti]]-Classifica[[#This Row],[GolSubiti]]</f>
        <v>0</v>
      </c>
      <c r="DL22" s="2">
        <f ca="1">(INDEX(Classifica[Punti],MATCH(Classifica[[#This Row],[ClParziale]],Classifica[Squadra],0))-INDEX(Classifica[Giocate],MATCH(Classifica[[#This Row],[ClParziale]],Classifica[Squadra],0))/100-Classifica[[#This Row],[Avulsa]]/10000+Classifica[[#This Row],[DifferenzaReti]]/1000000+Classifica[[#This Row],[GolFatti]]/100000000-COUNTIF(Classifica[ClParziale],"&lt;="&amp;Classifica[[#This Row],[ClParziale]])/10000000000)</f>
        <v>0</v>
      </c>
      <c r="DM22" s="2">
        <f ca="1">_xlfn.RANK.EQ(Classifica[[#This Row],[CalcoloClassificaFinale]],Classifica[CalcoloClassificaFinale],0)</f>
        <v>1</v>
      </c>
    </row>
    <row r="23" spans="2:117" x14ac:dyDescent="0.2">
      <c r="B23" s="1">
        <f t="shared" ca="1" si="0"/>
        <v>29</v>
      </c>
      <c r="C23" s="2" cm="1">
        <f t="array" ref="C23">Check[]/2</f>
        <v>2</v>
      </c>
      <c r="D23" s="1" t="str" cm="1">
        <f t="array" ref="D23">IF(ROW()-ROW(Helper[#Headers])&lt;Check[],"Giornata"&amp;ROW()-ROW(Helper[#Headers]),IF(ROW()-ROW(Helper[#Headers])&gt;(Check[]-1)*2,"","Giornata"&amp;12+ROW(D23)-Check[]))</f>
        <v/>
      </c>
      <c r="F23" s="1" t="str" cm="1">
        <f t="array" ref="F23">IF(ROW()-ROW(Risultati[#Headers])&gt;Check[]*(Check[]-1),"",Check[]*(Check[]-1)-Check[]*(Check[]-1)+ROW()-ROW(Risultati[#Headers]))</f>
        <v/>
      </c>
      <c r="G23" s="1" t="str">
        <f>IF(Risultati[[#This Row],[ID_Riga]]="","",VLOOKUP(F23,Helper[],3,TRUE))</f>
        <v/>
      </c>
      <c r="H23" s="1" t="str">
        <f>IF(Risultati[[#This Row],[ID_Riga]]="","",Risultati[[#This Row],[ID_Riga]]-VLOOKUP(Risultati[[#This Row],[ID_Riga]],Helper[],1,TRUE)+1)</f>
        <v/>
      </c>
      <c r="I23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3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3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3" s="1" t="str">
        <f ca="1">IF(Risultati[[#This Row],[Punti_SqrA]]="","",IF(Risultati[[#This Row],[Punti_SqrA]]=3,0,IF(Risultati[[#This Row],[Punti_SqrA]]=0,3,1)))</f>
        <v/>
      </c>
      <c r="M23" s="1" t="str">
        <f ca="1">IF(Risultati[[#This Row],[Punti_SqrA]]="","",SUM(INDEX(INDIRECT(Risultati[[#This Row],[Tabella]]),Risultati[[#This Row],[RigaTab]],3)))</f>
        <v/>
      </c>
      <c r="N23" s="1" t="str">
        <f ca="1">IF(Risultati[[#This Row],[Punti_SqrA]]="","",SUM(INDEX(INDIRECT(Risultati[[#This Row],[Tabella]]),Risultati[[#This Row],[RigaTab]],4)))</f>
        <v/>
      </c>
      <c r="O23" s="1" t="str">
        <f ca="1">Risultati[[#This Row],[SqrA]]&amp;Risultati[[#This Row],[SqrB]]</f>
        <v/>
      </c>
      <c r="Q23" s="1" t="str" cm="1">
        <f t="array" ref="Q23">IF(INDEX(ListaSquadre[],ROW()-ROW(Penalizzazione[#Headers]))="","",INDEX(ListaSquadre[],ROW()-ROW(Penalizzazione[#Headers])))</f>
        <v/>
      </c>
      <c r="R23" s="1">
        <v>0</v>
      </c>
      <c r="T23" s="2">
        <f ca="1">IFERROR(INDEX(Classifica[PreParimerito],MATCH(Avulsa[[#This Row],[Squadre]],Classifica[ClParziale],0)),"")</f>
        <v>0</v>
      </c>
      <c r="U23" s="3" t="str">
        <f t="array" aca="1" ref="U23" ca="1">IF(ROWS(U$8:U22)&gt;COUNTA(Classifica[Parimerito]),"",IFERROR(INDEX(Classifica[Parimerito],SMALL(IF(Classifica[Parimerito]&lt;&gt;"",ROW(Classifica[Parimerito])-ROW(Classifica[#Headers])),ROWS(U$8:U22))),""))</f>
        <v/>
      </c>
      <c r="V23" s="2" t="str">
        <f ca="1">IF(Avulsa[[#This Row],[Parimerito]]="","",IF(Avulsa[[#This Row],[Parimerito]]=OFFSET(Avulsa[[#This Row],[Parimerito]],1,0),VLOOKUP(Avulsa[[#This Row],[Squadre]],$BI$9:$CC$28,MATCH(OFFSET(Avulsa[[#This Row],[Squadre]],1,0),$BJ$8:$CC$8,0)+1,FALSE),""))</f>
        <v/>
      </c>
      <c r="W23" s="2" t="str">
        <f ca="1">IF(Avulsa[[#This Row],[Parimerito]]="","",IF(Avulsa[[#This Row],[Parimerito]]=OFFSET(Avulsa[[#This Row],[Parimerito]],-1,0),VLOOKUP(Avulsa[[#This Row],[Squadre]],$BI$9:$CC$28,MATCH(OFFSET(Avulsa[[#This Row],[Squadre]],-1,0),$BJ$8:$CC$8,0)+1,FALSE),""))</f>
        <v/>
      </c>
      <c r="X23" s="2" t="str">
        <f ca="1">IF(Avulsa[[#This Row],[Parimerito]]="","",IF(Avulsa[[#This Row],[Parimerito]]=OFFSET(Avulsa[[#This Row],[Parimerito]],2,0),VLOOKUP(Avulsa[[#This Row],[Squadre]],$BI$9:$CC$28,MATCH(OFFSET(Avulsa[[#This Row],[Squadre]],2,0),$BJ$8:$CC$8,0)+1,FALSE),""))</f>
        <v/>
      </c>
      <c r="Y23" s="2" t="str">
        <f ca="1">IF(Avulsa[[#This Row],[Parimerito]]="","",IF(Avulsa[[#This Row],[Parimerito]]=OFFSET(Avulsa[[#This Row],[Parimerito]],-2,0),VLOOKUP(Avulsa[[#This Row],[Squadre]],$BI$9:$CC$28,MATCH(OFFSET(Avulsa[[#This Row],[Squadre]],-2,0),$BJ$8:$CC$8,0)+1,FALSE),""))</f>
        <v/>
      </c>
      <c r="Z23" s="2" t="str">
        <f ca="1">IF(Avulsa[[#This Row],[Parimerito]]="","",IF(Avulsa[[#This Row],[Parimerito]]=OFFSET(Avulsa[[#This Row],[Parimerito]],3,0),VLOOKUP(Avulsa[[#This Row],[Squadre]],$BI$9:$CC$28,MATCH(OFFSET(Avulsa[[#This Row],[Squadre]],3,0),$BJ$8:$CC$8,0)+1,FALSE),""))</f>
        <v/>
      </c>
      <c r="AA23" s="2" t="str">
        <f ca="1">IF(Avulsa[[#This Row],[Parimerito]]="","",IF(Avulsa[[#This Row],[Parimerito]]=OFFSET(Avulsa[[#This Row],[Parimerito]],-3,0),VLOOKUP(Avulsa[[#This Row],[Squadre]],$BI$9:$CC$28,MATCH(OFFSET(Avulsa[[#This Row],[Squadre]],-3,0),$BJ$8:$CC$8,0)+1,FALSE),""))</f>
        <v/>
      </c>
      <c r="AB23" s="2" t="str">
        <f ca="1">IF(Avulsa[[#This Row],[Parimerito]]="","",IF(Avulsa[[#This Row],[Parimerito]]=OFFSET(Avulsa[[#This Row],[Parimerito]],4,0),VLOOKUP(Avulsa[[#This Row],[Squadre]],$BI$9:$CC$28,MATCH(OFFSET(Avulsa[[#This Row],[Squadre]],4,0),$BJ$8:$CC$8,0)+1,FALSE),""))</f>
        <v/>
      </c>
      <c r="AC23" s="2" t="str">
        <f ca="1">IF(Avulsa[[#This Row],[Parimerito]]="","",IF(Avulsa[[#This Row],[Parimerito]]=OFFSET(Avulsa[[#This Row],[Parimerito]],-4,0),VLOOKUP(Avulsa[[#This Row],[Squadre]],$BI$9:$CC$28,MATCH(OFFSET(Avulsa[[#This Row],[Squadre]],-4,0),$BJ$8:$CC$8,0)+1,FALSE),""))</f>
        <v/>
      </c>
      <c r="AD23" s="2" t="str">
        <f ca="1">IF(Avulsa[[#This Row],[Parimerito]]="","",IF(Avulsa[[#This Row],[Parimerito]]=OFFSET(Avulsa[[#This Row],[Parimerito]],5,0),VLOOKUP(Avulsa[[#This Row],[Squadre]],$BI$9:$CC$28,MATCH(OFFSET(Avulsa[[#This Row],[Squadre]],5,0),$BJ$8:$CC$8,0)+1,FALSE),""))</f>
        <v/>
      </c>
      <c r="AE23" s="2" t="str">
        <f ca="1">IF(Avulsa[[#This Row],[Parimerito]]="","",IF(Avulsa[[#This Row],[Parimerito]]=OFFSET(Avulsa[[#This Row],[Parimerito]],-5,0),VLOOKUP(Avulsa[[#This Row],[Squadre]],$BI$9:$CC$28,MATCH(OFFSET(Avulsa[[#This Row],[Squadre]],-5,0),$BJ$8:$CC$8,0)+1,FALSE),""))</f>
        <v/>
      </c>
      <c r="AF23" s="2" t="e">
        <f ca="1">IF(Avulsa[[#This Row],[Parimerito]]="","",IF(Avulsa[[#This Row],[Parimerito]]=OFFSET(Avulsa[[#This Row],[Parimerito]],6,0),VLOOKUP(Avulsa[[#This Row],[Squadre]],$BI$9:$CC$28,MATCH(OFFSET(Avulsa[[#This Row],[Squadre]],6,0),$BJ$8:$CC$8,0)+1,FALSE),""))</f>
        <v>#N/A</v>
      </c>
      <c r="AG23" s="2" t="str">
        <f ca="1">IF(Avulsa[[#This Row],[Parimerito]]="","",IF(Avulsa[[#This Row],[Parimerito]]=OFFSET(Avulsa[[#This Row],[Parimerito]],-6,0),VLOOKUP(Avulsa[[#This Row],[Squadre]],$BI$9:$CC$28,MATCH(OFFSET(Avulsa[[#This Row],[Squadre]],-6,0),$BJ$8:$CC$8,0)+1,FALSE),""))</f>
        <v/>
      </c>
      <c r="AH23" s="2" t="e">
        <f ca="1">IF(Avulsa[[#This Row],[Parimerito]]="","",IF(Avulsa[[#This Row],[Parimerito]]=OFFSET(Avulsa[[#This Row],[Parimerito]],7,0),VLOOKUP(Avulsa[[#This Row],[Squadre]],$BI$9:$CC$28,MATCH(OFFSET(Avulsa[[#This Row],[Squadre]],7,0),$BJ$8:$CC$8,0)+1,FALSE),""))</f>
        <v>#N/A</v>
      </c>
      <c r="AI23" s="2" t="str">
        <f ca="1">IF(Avulsa[[#This Row],[Parimerito]]="","",IF(Avulsa[[#This Row],[Parimerito]]=OFFSET(Avulsa[[#This Row],[Parimerito]],-7,0),VLOOKUP(Avulsa[[#This Row],[Squadre]],$BI$9:$CC$28,MATCH(OFFSET(Avulsa[[#This Row],[Squadre]],-7,0),$BJ$8:$CC$8,0)+1,FALSE),""))</f>
        <v/>
      </c>
      <c r="AJ23" s="2" t="e">
        <f ca="1">IF(Avulsa[[#This Row],[Parimerito]]="","",IF(Avulsa[[#This Row],[Parimerito]]=OFFSET(Avulsa[[#This Row],[Parimerito]],8,0),VLOOKUP(Avulsa[[#This Row],[Squadre]],$BI$9:$CC$28,MATCH(OFFSET(Avulsa[[#This Row],[Squadre]],8,0),$BJ$8:$CC$8,0)+1,FALSE),""))</f>
        <v>#N/A</v>
      </c>
      <c r="AK23" s="2" t="str">
        <f ca="1">IF(Avulsa[[#This Row],[Parimerito]]="","",IF(Avulsa[[#This Row],[Parimerito]]=OFFSET(Avulsa[[#This Row],[Parimerito]],-8,0),VLOOKUP(Avulsa[[#This Row],[Squadre]],$BI$9:$CC$28,MATCH(OFFSET(Avulsa[[#This Row],[Squadre]],-8,0),$BJ$8:$CC$8,0)+1,FALSE),""))</f>
        <v/>
      </c>
      <c r="AL23" s="2" t="e">
        <f ca="1">IF(Avulsa[[#This Row],[Parimerito]]="","",SUM(Avulsa[[#This Row],[1a]:[8b]]))</f>
        <v>#N/A</v>
      </c>
      <c r="AM23" s="2" t="e" cm="1">
        <f t="array" aca="1" ref="AM23" ca="1">IF(Avulsa[[#This Row],[Parimerito]]="","",SUMPRODUCT(--(Avulsa[[#This Row],[Parimerito]]=Avulsa[Parimerito]),--(Avulsa[[#This Row],[Punti]]&lt;Avulsa[Punti]))+1)</f>
        <v>#N/A</v>
      </c>
      <c r="AN23" s="2" t="str">
        <f ca="1">IF(Avulsa[[#This Row],[Parimerito]]="","",IF(Avulsa[[#This Row],[Parimerito]]=OFFSET(Avulsa[[#This Row],[Parimerito]],1,0),VLOOKUP(Avulsa[[#This Row],[Squadre]],$CE$9:$CY$28,MATCH(OFFSET(Avulsa[[#This Row],[Squadre]],1,0),$CF$8:$CY$8,0)+1,FALSE),""))</f>
        <v/>
      </c>
      <c r="AO23" s="2" t="str">
        <f ca="1">IF(Avulsa[[#This Row],[Parimerito]]="","",IF(Avulsa[[#This Row],[Parimerito]]=OFFSET(Avulsa[[#This Row],[Parimerito]],-1,0),VLOOKUP(Avulsa[[#This Row],[Squadre]],$CE$9:$CY$28,MATCH(OFFSET(Avulsa[[#This Row],[Squadre]],-1,0),$CF$8:$CY$8,0)+1,FALSE),""))</f>
        <v/>
      </c>
      <c r="AP23" s="2" t="str">
        <f ca="1">IF(Avulsa[[#This Row],[Parimerito]]="","",IF(Avulsa[[#This Row],[Parimerito]]=OFFSET(Avulsa[[#This Row],[Parimerito]],2,0),VLOOKUP(Avulsa[[#This Row],[Squadre]],$CE$9:$CY$28,MATCH(OFFSET(Avulsa[[#This Row],[Squadre]],2,0),$CF$8:$CY$8,0)+1,FALSE),""))</f>
        <v/>
      </c>
      <c r="AQ23" s="2" t="str">
        <f ca="1">IF(Avulsa[[#This Row],[Parimerito]]="","",IF(Avulsa[[#This Row],[Parimerito]]=OFFSET(Avulsa[[#This Row],[Parimerito]],-2,0),VLOOKUP(Avulsa[[#This Row],[Squadre]],$CE$9:$CY$28,MATCH(OFFSET(Avulsa[[#This Row],[Squadre]],-2,0),$CF$8:$CY$8,0)+1,FALSE),""))</f>
        <v/>
      </c>
      <c r="AR23" s="2" t="str">
        <f ca="1">IF(Avulsa[[#This Row],[Parimerito]]="","",IF(Avulsa[[#This Row],[Parimerito]]=OFFSET(Avulsa[[#This Row],[Parimerito]],3,0),VLOOKUP(Avulsa[[#This Row],[Squadre]],$CE$9:$CY$28,MATCH(OFFSET(Avulsa[[#This Row],[Squadre]],3,0),$CF$8:$CY$8,0)+1,FALSE),""))</f>
        <v/>
      </c>
      <c r="AS23" s="2" t="str">
        <f ca="1">IF(Avulsa[[#This Row],[Parimerito]]="","",IF(Avulsa[[#This Row],[Parimerito]]=OFFSET(Avulsa[[#This Row],[Parimerito]],-3,0),VLOOKUP(Avulsa[[#This Row],[Squadre]],$CE$9:$CY$28,MATCH(OFFSET(Avulsa[[#This Row],[Squadre]],-3,0),$CF$8:$CY$8,0)+1,FALSE),""))</f>
        <v/>
      </c>
      <c r="AT23" s="2" t="str">
        <f ca="1">IF(Avulsa[[#This Row],[Parimerito]]="","",IF(Avulsa[[#This Row],[Parimerito]]=OFFSET(Avulsa[[#This Row],[Parimerito]],4,0),VLOOKUP(Avulsa[[#This Row],[Squadre]],$CE$9:$CY$28,MATCH(OFFSET(Avulsa[[#This Row],[Squadre]],4,0),$CF$8:$CY$8,0)+1,FALSE),""))</f>
        <v/>
      </c>
      <c r="AU23" s="2" t="str">
        <f ca="1">IF(Avulsa[[#This Row],[Parimerito]]="","",IF(Avulsa[[#This Row],[Parimerito]]=OFFSET(Avulsa[[#This Row],[Parimerito]],-4,0),VLOOKUP(Avulsa[[#This Row],[Squadre]],$CE$9:$CY$28,MATCH(OFFSET(Avulsa[[#This Row],[Squadre]],-4,0),$CF$8:$CY$8,0)+1,FALSE),""))</f>
        <v/>
      </c>
      <c r="AV23" s="2" t="str">
        <f ca="1">IF(Avulsa[[#This Row],[Parimerito]]="","",IF(Avulsa[[#This Row],[Parimerito]]=OFFSET(Avulsa[[#This Row],[Parimerito]],5,0),VLOOKUP(Avulsa[[#This Row],[Squadre]],$CE$9:$CY$28,MATCH(OFFSET(Avulsa[[#This Row],[Squadre]],5,0),$CF$8:$CY$8,0)+1,FALSE),""))</f>
        <v/>
      </c>
      <c r="AW23" s="2" t="str">
        <f ca="1">IF(Avulsa[[#This Row],[Parimerito]]="","",IF(Avulsa[[#This Row],[Parimerito]]=OFFSET(Avulsa[[#This Row],[Parimerito]],-5,0),VLOOKUP(Avulsa[[#This Row],[Squadre]],$CE$9:$CY$28,MATCH(OFFSET(Avulsa[[#This Row],[Squadre]],-5,0),$CF$8:$CY$8,0)+1,FALSE),""))</f>
        <v/>
      </c>
      <c r="AX23" s="2" t="e">
        <f ca="1">IF(Avulsa[[#This Row],[Parimerito]]="","",IF(Avulsa[[#This Row],[Parimerito]]=OFFSET(Avulsa[[#This Row],[Parimerito]],6,0),VLOOKUP(Avulsa[[#This Row],[Squadre]],$CE$9:$CY$28,MATCH(OFFSET(Avulsa[[#This Row],[Squadre]],6,0),$CF$8:$CY$8,0)+1,FALSE),""))</f>
        <v>#N/A</v>
      </c>
      <c r="AY23" s="2" t="str">
        <f ca="1">IF(Avulsa[[#This Row],[Parimerito]]="","",IF(Avulsa[[#This Row],[Parimerito]]=OFFSET(Avulsa[[#This Row],[Parimerito]],-6,0),VLOOKUP(Avulsa[[#This Row],[Squadre]],$CE$9:$CY$28,MATCH(OFFSET(Avulsa[[#This Row],[Squadre]],-6,0),$CF$8:$CY$8,0)+1,FALSE),""))</f>
        <v/>
      </c>
      <c r="AZ23" s="2" t="e">
        <f ca="1">IF(Avulsa[[#This Row],[Parimerito]]="","",IF(Avulsa[[#This Row],[Parimerito]]=OFFSET(Avulsa[[#This Row],[Parimerito]],7,0),VLOOKUP(Avulsa[[#This Row],[Squadre]],$CE$9:$CY$28,MATCH(OFFSET(Avulsa[[#This Row],[Squadre]],7,0),$CF$8:$CY$8,0)+1,FALSE),""))</f>
        <v>#N/A</v>
      </c>
      <c r="BA23" s="2" t="str">
        <f ca="1">IF(Avulsa[[#This Row],[Parimerito]]="","",IF(Avulsa[[#This Row],[Parimerito]]=OFFSET(Avulsa[[#This Row],[Parimerito]],-7,0),VLOOKUP(Avulsa[[#This Row],[Squadre]],$CE$9:$CY$28,MATCH(OFFSET(Avulsa[[#This Row],[Squadre]],-7,0),$CF$8:$CY$8,0)+1,FALSE),""))</f>
        <v/>
      </c>
      <c r="BB23" s="2" t="e">
        <f ca="1">IF(Avulsa[[#This Row],[Parimerito]]="","",IF(Avulsa[[#This Row],[Parimerito]]=OFFSET(Avulsa[[#This Row],[Parimerito]],8,0),VLOOKUP(Avulsa[[#This Row],[Squadre]],$CE$9:$CY$28,MATCH(OFFSET(Avulsa[[#This Row],[Squadre]],8,0),$CF$8:$CY$8,0)+1,FALSE),""))</f>
        <v>#N/A</v>
      </c>
      <c r="BC23" s="2" t="str">
        <f ca="1">IF(Avulsa[[#This Row],[Parimerito]]="","",IF(Avulsa[[#This Row],[Parimerito]]=OFFSET(Avulsa[[#This Row],[Parimerito]],-8,0),VLOOKUP(Avulsa[[#This Row],[Squadre]],$CE$9:$CY$28,MATCH(OFFSET(Avulsa[[#This Row],[Squadre]],-8,0),$CF$8:$CY$8,0)+1,FALSE),""))</f>
        <v/>
      </c>
      <c r="BD23" s="2" t="e">
        <f ca="1">IF(Avulsa[[#This Row],[Parimerito]]="","",SUM(Avulsa[[#This Row],[a1]:[h2]]))</f>
        <v>#N/A</v>
      </c>
      <c r="BE23" s="2" t="e" cm="1">
        <f t="array" aca="1" ref="BE23" ca="1">IF(Avulsa[[#This Row],[Parimerito]]="","",SUMPRODUCT(--(Avulsa[[#This Row],[Parimerito]]=Avulsa[Parimerito]),--(Avulsa[[#This Row],[Gol]]&lt;Avulsa[Gol]))+1)</f>
        <v>#N/A</v>
      </c>
      <c r="BF23" s="2" t="str">
        <f ca="1">IFERROR(Avulsa[[#This Row],[ClassificaPuntiScontriDiretti]]+Avulsa[[#This Row],[ClassificaGolScontriDiretti]]/100,"")</f>
        <v/>
      </c>
      <c r="BG23" s="2" t="str">
        <f ca="1">IFERROR(_xlfn.RANK.EQ(Avulsa[[#This Row],[calc]],Avulsa[calc],1),"")</f>
        <v/>
      </c>
      <c r="BI23" s="16" t="str" cm="1">
        <f t="array" ref="BI23">IF(INDEX(ListaSquadre[],ROW()-1-ROW(PuntiSD[#Headers]))="","",INDEX(ListaSquadre[],ROW()-1-ROW(PuntiSD[#Headers])))</f>
        <v/>
      </c>
      <c r="BJ23" s="18" t="str">
        <f>IF(PuntiSD[[#This Row],[Squadra]]="","",IF(BJ$8="","",IF(PuntiSD[[#This Row],[Squadra]]=BJ$8,"",IF(ISERROR(VLOOKUP(PuntiSD[[#This Row],[Squadra]]&amp;BJ$8,Risultati[SqrCoppie],1,FALSE)),"-",IF(AND(INDEX(Risultati[Punti_SqrA],MATCH(PuntiSD[[#This Row],[Squadra]]&amp;BJ$8,Risultati[SqrCoppie],0))="",INDEX(Risultati[Punti_SqrA],MATCH(BJ$8&amp;PuntiSD[[#This Row],[Squadra]],Risultati[SqrCoppie],0))=""),"-",SUMIFS(Risultati[Punti_SqrA],Risultati[SqrA],PuntiSD[[#This Row],[Squadra]],Risultati[SqrB],BJ$8)+SUMIFS(Risultati[Punti_SqrB],Risultati[SqrB],PuntiSD[[#This Row],[Squadra]],Risultati[SqrA],BJ$8))))))</f>
        <v/>
      </c>
      <c r="BK23" s="18" t="str">
        <f>IF(PuntiSD[[#This Row],[Squadra]]="","",IF(BK$8="","",IF(PuntiSD[[#This Row],[Squadra]]=BK$8,"",IF(ISERROR(VLOOKUP(PuntiSD[[#This Row],[Squadra]]&amp;BK$8,Risultati[SqrCoppie],1,FALSE)),"-",IF(AND(INDEX(Risultati[Punti_SqrA],MATCH(PuntiSD[[#This Row],[Squadra]]&amp;BK$8,Risultati[SqrCoppie],0))="",INDEX(Risultati[Punti_SqrA],MATCH(BK$8&amp;PuntiSD[[#This Row],[Squadra]],Risultati[SqrCoppie],0))=""),"-",SUMIFS(Risultati[Punti_SqrA],Risultati[SqrA],PuntiSD[[#This Row],[Squadra]],Risultati[SqrB],BK$8)+SUMIFS(Risultati[Punti_SqrB],Risultati[SqrB],PuntiSD[[#This Row],[Squadra]],Risultati[SqrA],BK$8))))))</f>
        <v/>
      </c>
      <c r="BL23" s="2" t="str">
        <f>IF(PuntiSD[[#This Row],[Squadra]]="","",IF(BL$8="","",IF(PuntiSD[[#This Row],[Squadra]]=BL$8,"",IF(ISERROR(VLOOKUP(PuntiSD[[#This Row],[Squadra]]&amp;BL$8,Risultati[SqrCoppie],1,FALSE)),"-",IF(AND(INDEX(Risultati[Punti_SqrA],MATCH(PuntiSD[[#This Row],[Squadra]]&amp;BL$8,Risultati[SqrCoppie],0))="",INDEX(Risultati[Punti_SqrA],MATCH(BL$8&amp;PuntiSD[[#This Row],[Squadra]],Risultati[SqrCoppie],0))=""),"-",SUMIFS(Risultati[Punti_SqrA],Risultati[SqrA],PuntiSD[[#This Row],[Squadra]],Risultati[SqrB],BL$8)+SUMIFS(Risultati[Punti_SqrB],Risultati[SqrB],PuntiSD[[#This Row],[Squadra]],Risultati[SqrA],BL$8))))))</f>
        <v/>
      </c>
      <c r="BM23" s="2" t="str">
        <f>IF(PuntiSD[[#This Row],[Squadra]]="","",IF(BM$8="","",IF(PuntiSD[[#This Row],[Squadra]]=BM$8,"",IF(ISERROR(VLOOKUP(PuntiSD[[#This Row],[Squadra]]&amp;BM$8,Risultati[SqrCoppie],1,FALSE)),"-",IF(AND(INDEX(Risultati[Punti_SqrA],MATCH(PuntiSD[[#This Row],[Squadra]]&amp;BM$8,Risultati[SqrCoppie],0))="",INDEX(Risultati[Punti_SqrA],MATCH(BM$8&amp;PuntiSD[[#This Row],[Squadra]],Risultati[SqrCoppie],0))=""),"-",SUMIFS(Risultati[Punti_SqrA],Risultati[SqrA],PuntiSD[[#This Row],[Squadra]],Risultati[SqrB],BM$8)+SUMIFS(Risultati[Punti_SqrB],Risultati[SqrB],PuntiSD[[#This Row],[Squadra]],Risultati[SqrA],BM$8))))))</f>
        <v/>
      </c>
      <c r="BN23" s="2" t="str">
        <f>IF(PuntiSD[[#This Row],[Squadra]]="","",IF(BN$8="","",IF(PuntiSD[[#This Row],[Squadra]]=BN$8,"",IF(ISERROR(VLOOKUP(PuntiSD[[#This Row],[Squadra]]&amp;BN$8,Risultati[SqrCoppie],1,FALSE)),"-",IF(AND(INDEX(Risultati[Punti_SqrA],MATCH(PuntiSD[[#This Row],[Squadra]]&amp;BN$8,Risultati[SqrCoppie],0))="",INDEX(Risultati[Punti_SqrA],MATCH(BN$8&amp;PuntiSD[[#This Row],[Squadra]],Risultati[SqrCoppie],0))=""),"-",SUMIFS(Risultati[Punti_SqrA],Risultati[SqrA],PuntiSD[[#This Row],[Squadra]],Risultati[SqrB],BN$8)+SUMIFS(Risultati[Punti_SqrB],Risultati[SqrB],PuntiSD[[#This Row],[Squadra]],Risultati[SqrA],BN$8))))))</f>
        <v/>
      </c>
      <c r="BO23" s="2" t="str">
        <f>IF(PuntiSD[[#This Row],[Squadra]]="","",IF(BO$8="","",IF(PuntiSD[[#This Row],[Squadra]]=BO$8,"",IF(ISERROR(VLOOKUP(PuntiSD[[#This Row],[Squadra]]&amp;BO$8,Risultati[SqrCoppie],1,FALSE)),"-",IF(AND(INDEX(Risultati[Punti_SqrA],MATCH(PuntiSD[[#This Row],[Squadra]]&amp;BO$8,Risultati[SqrCoppie],0))="",INDEX(Risultati[Punti_SqrA],MATCH(BO$8&amp;PuntiSD[[#This Row],[Squadra]],Risultati[SqrCoppie],0))=""),"-",SUMIFS(Risultati[Punti_SqrA],Risultati[SqrA],PuntiSD[[#This Row],[Squadra]],Risultati[SqrB],BO$8)+SUMIFS(Risultati[Punti_SqrB],Risultati[SqrB],PuntiSD[[#This Row],[Squadra]],Risultati[SqrA],BO$8))))))</f>
        <v/>
      </c>
      <c r="BP23" s="2" t="str">
        <f>IF(PuntiSD[[#This Row],[Squadra]]="","",IF(BP$8="","",IF(PuntiSD[[#This Row],[Squadra]]=BP$8,"",IF(ISERROR(VLOOKUP(PuntiSD[[#This Row],[Squadra]]&amp;BP$8,Risultati[SqrCoppie],1,FALSE)),"-",IF(AND(INDEX(Risultati[Punti_SqrA],MATCH(PuntiSD[[#This Row],[Squadra]]&amp;BP$8,Risultati[SqrCoppie],0))="",INDEX(Risultati[Punti_SqrA],MATCH(BP$8&amp;PuntiSD[[#This Row],[Squadra]],Risultati[SqrCoppie],0))=""),"-",SUMIFS(Risultati[Punti_SqrA],Risultati[SqrA],PuntiSD[[#This Row],[Squadra]],Risultati[SqrB],BP$8)+SUMIFS(Risultati[Punti_SqrB],Risultati[SqrB],PuntiSD[[#This Row],[Squadra]],Risultati[SqrA],BP$8))))))</f>
        <v/>
      </c>
      <c r="BQ23" s="2" t="str">
        <f>IF(PuntiSD[[#This Row],[Squadra]]="","",IF(BQ$8="","",IF(PuntiSD[[#This Row],[Squadra]]=BQ$8,"",IF(ISERROR(VLOOKUP(PuntiSD[[#This Row],[Squadra]]&amp;BQ$8,Risultati[SqrCoppie],1,FALSE)),"-",IF(AND(INDEX(Risultati[Punti_SqrA],MATCH(PuntiSD[[#This Row],[Squadra]]&amp;BQ$8,Risultati[SqrCoppie],0))="",INDEX(Risultati[Punti_SqrA],MATCH(BQ$8&amp;PuntiSD[[#This Row],[Squadra]],Risultati[SqrCoppie],0))="",),"-",SUMIFS(Risultati[Punti_SqrA],Risultati[SqrA],PuntiSD[[#This Row],[Squadra]],Risultati[SqrB],BQ$8)+SUMIFS(Risultati[Punti_SqrB],Risultati[SqrB],PuntiSD[[#This Row],[Squadra]],Risultati[SqrA],BQ$8))))))</f>
        <v/>
      </c>
      <c r="BR23" s="2" t="str">
        <f>IF(PuntiSD[[#This Row],[Squadra]]="","",IF(BR$8="","",IF(PuntiSD[[#This Row],[Squadra]]=BR$8,"",IF(ISERROR(VLOOKUP(PuntiSD[[#This Row],[Squadra]]&amp;BR$8,Risultati[SqrCoppie],1,FALSE)),"-",IF(AND(INDEX(Risultati[Punti_SqrA],MATCH(PuntiSD[[#This Row],[Squadra]]&amp;BR$8,Risultati[SqrCoppie],0))="",INDEX(Risultati[Punti_SqrA],MATCH(BR$8&amp;PuntiSD[[#This Row],[Squadra]],Risultati[SqrCoppie],0))=""),"-",SUMIFS(Risultati[Punti_SqrA],Risultati[SqrA],PuntiSD[[#This Row],[Squadra]],Risultati[SqrB],BR$8)+SUMIFS(Risultati[Punti_SqrB],Risultati[SqrB],PuntiSD[[#This Row],[Squadra]],Risultati[SqrA],BR$8))))))</f>
        <v/>
      </c>
      <c r="BS23" s="2" t="str">
        <f>IF(PuntiSD[[#This Row],[Squadra]]="","",IF(BS$8="","",IF(PuntiSD[[#This Row],[Squadra]]=BS$8,"",IF(ISERROR(VLOOKUP(PuntiSD[[#This Row],[Squadra]]&amp;BS$8,Risultati[SqrCoppie],1,FALSE)),"-",IF(AND(INDEX(Risultati[Punti_SqrA],MATCH(PuntiSD[[#This Row],[Squadra]]&amp;BS$8,Risultati[SqrCoppie],0))="",INDEX(Risultati[Punti_SqrA],MATCH(BS$8&amp;PuntiSD[[#This Row],[Squadra]],Risultati[SqrCoppie],0))=""),"-",SUMIFS(Risultati[Punti_SqrA],Risultati[SqrA],PuntiSD[[#This Row],[Squadra]],Risultati[SqrB],BS$8)+SUMIFS(Risultati[Punti_SqrB],Risultati[SqrB],PuntiSD[[#This Row],[Squadra]],Risultati[SqrA],BS$8))))))</f>
        <v/>
      </c>
      <c r="BT23" s="2" t="str">
        <f>IF(PuntiSD[[#This Row],[Squadra]]="","",IF(BT$8="","",IF(PuntiSD[[#This Row],[Squadra]]=BT$8,"",IF(ISERROR(VLOOKUP(PuntiSD[[#This Row],[Squadra]]&amp;BT$8,Risultati[SqrCoppie],1,FALSE)),"-",IF(AND(INDEX(Risultati[Punti_SqrA],MATCH(PuntiSD[[#This Row],[Squadra]]&amp;BT$8,Risultati[SqrCoppie],0))="",INDEX(Risultati[Punti_SqrA],MATCH(BT$8&amp;PuntiSD[[#This Row],[Squadra]],Risultati[SqrCoppie],0))=""),"-",SUMIFS(Risultati[Punti_SqrA],Risultati[SqrA],PuntiSD[[#This Row],[Squadra]],Risultati[SqrB],BT$8)+SUMIFS(Risultati[Punti_SqrB],Risultati[SqrB],PuntiSD[[#This Row],[Squadra]],Risultati[SqrA],BT$8))))))</f>
        <v/>
      </c>
      <c r="BU23" s="2" t="str">
        <f>IF(PuntiSD[[#This Row],[Squadra]]="","",IF(BU$8="","",IF(PuntiSD[[#This Row],[Squadra]]=BU$8,"",IF(ISERROR(VLOOKUP(PuntiSD[[#This Row],[Squadra]]&amp;BU$8,Risultati[SqrCoppie],1,FALSE)),"-",IF(AND(INDEX(Risultati[Punti_SqrA],MATCH(PuntiSD[[#This Row],[Squadra]]&amp;BU$8,Risultati[SqrCoppie],0))="",INDEX(Risultati[Punti_SqrA],MATCH(BU$8&amp;PuntiSD[[#This Row],[Squadra]],Risultati[SqrCoppie],0))=""),"-",SUMIFS(Risultati[Punti_SqrA],Risultati[SqrA],PuntiSD[[#This Row],[Squadra]],Risultati[SqrB],BU$8)+SUMIFS(Risultati[Punti_SqrB],Risultati[SqrB],PuntiSD[[#This Row],[Squadra]],Risultati[SqrA],BU$8))))))</f>
        <v/>
      </c>
      <c r="BV23" s="2" t="str">
        <f>IF(PuntiSD[[#This Row],[Squadra]]="","",IF(BV$8="","",IF(PuntiSD[[#This Row],[Squadra]]=BV$8,"",IF(ISERROR(VLOOKUP(PuntiSD[[#This Row],[Squadra]]&amp;BV$8,Risultati[SqrCoppie],1,FALSE)),"-",IF(AND(INDEX(Risultati[Punti_SqrA],MATCH(PuntiSD[[#This Row],[Squadra]]&amp;BV$8,Risultati[SqrCoppie],0))="",INDEX(Risultati[Punti_SqrA],MATCH(BV$8&amp;PuntiSD[[#This Row],[Squadra]],Risultati[SqrCoppie],0))=""),"-",SUMIFS(Risultati[Punti_SqrA],Risultati[SqrA],PuntiSD[[#This Row],[Squadra]],Risultati[SqrB],BV$8)+SUMIFS(Risultati[Punti_SqrB],Risultati[SqrB],PuntiSD[[#This Row],[Squadra]],Risultati[SqrA],BV$8))))))</f>
        <v/>
      </c>
      <c r="BW23" s="2" t="str">
        <f>IF(PuntiSD[[#This Row],[Squadra]]="","",IF(BW$8="","",IF(PuntiSD[[#This Row],[Squadra]]=BW$8,"",IF(ISERROR(VLOOKUP(PuntiSD[[#This Row],[Squadra]]&amp;BW$8,Risultati[SqrCoppie],1,FALSE)),"-",IF(AND(INDEX(Risultati[Punti_SqrA],MATCH(PuntiSD[[#This Row],[Squadra]]&amp;BW$8,Risultati[SqrCoppie],0))="",INDEX(Risultati[Punti_SqrA],MATCH(BW$8&amp;PuntiSD[[#This Row],[Squadra]],Risultati[SqrCoppie],0))=""),"-",SUMIFS(Risultati[Punti_SqrA],Risultati[SqrA],PuntiSD[[#This Row],[Squadra]],Risultati[SqrB],BW$8)+SUMIFS(Risultati[Punti_SqrB],Risultati[SqrB],PuntiSD[[#This Row],[Squadra]],Risultati[SqrA],BW$8))))))</f>
        <v/>
      </c>
      <c r="BX23" s="2" t="str">
        <f>IF(PuntiSD[[#This Row],[Squadra]]="","",IF(BX$8="","",IF(PuntiSD[[#This Row],[Squadra]]=BX$8,"",IF(ISERROR(VLOOKUP(PuntiSD[[#This Row],[Squadra]]&amp;BX$8,Risultati[SqrCoppie],1,FALSE)),"-",IF(AND(INDEX(Risultati[Punti_SqrA],MATCH(PuntiSD[[#This Row],[Squadra]]&amp;BX$8,Risultati[SqrCoppie],0))="",INDEX(Risultati[Punti_SqrA],MATCH(BX$8&amp;PuntiSD[[#This Row],[Squadra]],Risultati[SqrCoppie],0))=""),"-",SUMIFS(Risultati[Punti_SqrA],Risultati[SqrA],PuntiSD[[#This Row],[Squadra]],Risultati[SqrB],BX$8)+SUMIFS(Risultati[Punti_SqrB],Risultati[SqrB],PuntiSD[[#This Row],[Squadra]],Risultati[SqrA],BX$8))))))</f>
        <v/>
      </c>
      <c r="BY23" s="2" t="str">
        <f>IF(PuntiSD[[#This Row],[Squadra]]="","",IF(BY$8="","",IF(PuntiSD[[#This Row],[Squadra]]=BY$8,"",IF(ISERROR(VLOOKUP(PuntiSD[[#This Row],[Squadra]]&amp;BY$8,Risultati[SqrCoppie],1,FALSE)),"-",IF(AND(INDEX(Risultati[Punti_SqrA],MATCH(PuntiSD[[#This Row],[Squadra]]&amp;BY$8,Risultati[SqrCoppie],0))="",INDEX(Risultati[Punti_SqrA],MATCH(BY$8&amp;PuntiSD[[#This Row],[Squadra]],Risultati[SqrCoppie],0))=""),"-",SUMIFS(Risultati[Punti_SqrA],Risultati[SqrA],PuntiSD[[#This Row],[Squadra]],Risultati[SqrB],BY$8)+SUMIFS(Risultati[Punti_SqrB],Risultati[SqrB],PuntiSD[[#This Row],[Squadra]],Risultati[SqrA],BY$8))))))</f>
        <v/>
      </c>
      <c r="BZ23" s="2" t="str">
        <f>IF(PuntiSD[[#This Row],[Squadra]]="","",IF(BZ$8="","",IF(PuntiSD[[#This Row],[Squadra]]=BZ$8,"",IF(ISERROR(VLOOKUP(PuntiSD[[#This Row],[Squadra]]&amp;BZ$8,Risultati[SqrCoppie],1,FALSE)),"-",IF(AND(INDEX(Risultati[Punti_SqrA],MATCH(PuntiSD[[#This Row],[Squadra]]&amp;BZ$8,Risultati[SqrCoppie],0))="",INDEX(Risultati[Punti_SqrA],MATCH(BZ$8&amp;PuntiSD[[#This Row],[Squadra]],Risultati[SqrCoppie],0))=""),"-",SUMIFS(Risultati[Punti_SqrA],Risultati[SqrA],PuntiSD[[#This Row],[Squadra]],Risultati[SqrB],BZ$8)+SUMIFS(Risultati[Punti_SqrB],Risultati[SqrB],PuntiSD[[#This Row],[Squadra]],Risultati[SqrA],BZ$8))))))</f>
        <v/>
      </c>
      <c r="CA23" s="2" t="str">
        <f>IF(PuntiSD[[#This Row],[Squadra]]="","",IF(CA$8="","",IF(PuntiSD[[#This Row],[Squadra]]=CA$8,"",IF(ISERROR(VLOOKUP(PuntiSD[[#This Row],[Squadra]]&amp;CA$8,Risultati[SqrCoppie],1,FALSE)),"-",IF(AND(INDEX(Risultati[Punti_SqrA],MATCH(PuntiSD[[#This Row],[Squadra]]&amp;CA$8,Risultati[SqrCoppie],0))="",INDEX(Risultati[Punti_SqrA],MATCH(CA$8&amp;PuntiSD[[#This Row],[Squadra]],Risultati[SqrCoppie],0))=""),"-",SUMIFS(Risultati[Punti_SqrA],Risultati[SqrA],PuntiSD[[#This Row],[Squadra]],Risultati[SqrB],CA$8)+SUMIFS(Risultati[Punti_SqrB],Risultati[SqrB],PuntiSD[[#This Row],[Squadra]],Risultati[SqrA],CA$8))))))</f>
        <v/>
      </c>
      <c r="CB23" s="2" t="str">
        <f>IF(PuntiSD[[#This Row],[Squadra]]="","",IF(CB$8="","",IF(PuntiSD[[#This Row],[Squadra]]=CB$8,"",IF(ISERROR(VLOOKUP(PuntiSD[[#This Row],[Squadra]]&amp;CB$8,Risultati[SqrCoppie],1,FALSE)),"-",IF(AND(INDEX(Risultati[Punti_SqrA],MATCH(PuntiSD[[#This Row],[Squadra]]&amp;CB$8,Risultati[SqrCoppie],0))="",INDEX(Risultati[Punti_SqrA],MATCH(CB$8&amp;PuntiSD[[#This Row],[Squadra]],Risultati[SqrCoppie],0))=""),"-",SUMIFS(Risultati[Punti_SqrA],Risultati[SqrA],PuntiSD[[#This Row],[Squadra]],Risultati[SqrB],CB$8)+SUMIFS(Risultati[Punti_SqrB],Risultati[SqrB],PuntiSD[[#This Row],[Squadra]],Risultati[SqrA],CB$8))))))</f>
        <v/>
      </c>
      <c r="CC23" s="2" t="str">
        <f>IF(PuntiSD[[#This Row],[Squadra]]="","",IF(CC$8="","",IF(PuntiSD[[#This Row],[Squadra]]=CC$8,"",IF(ISERROR(VLOOKUP(PuntiSD[[#This Row],[Squadra]]&amp;CC$8,Risultati[SqrCoppie],1,FALSE)),"-",IF(AND(INDEX(Risultati[Punti_SqrA],MATCH(PuntiSD[[#This Row],[Squadra]]&amp;CC$8,Risultati[SqrCoppie],0))="",INDEX(Risultati[Punti_SqrA],MATCH(CC$8&amp;PuntiSD[[#This Row],[Squadra]],Risultati[SqrCoppie],0))=""),"-",SUMIFS(Risultati[Punti_SqrA],Risultati[SqrA],PuntiSD[[#This Row],[Squadra]],Risultati[SqrB],CC$8)+SUMIFS(Risultati[Punti_SqrB],Risultati[SqrB],PuntiSD[[#This Row],[Squadra]],Risultati[SqrA],CC$8))))))</f>
        <v/>
      </c>
      <c r="CE23" s="16" t="str" cm="1">
        <f t="array" ref="CE23">IF(INDEX(ListaSquadre[],ROW()-1-ROW(RetiSD[#Headers]))="","",INDEX(ListaSquadre[],ROW()-1-ROW(RetiSD[#Headers])))</f>
        <v/>
      </c>
      <c r="CF23" s="18" t="str">
        <f>IF(RetiSD[[#This Row],[Squadra]]="","",IF(CF$8="","",IF(RetiSD[[#This Row],[Squadra]]=CF$8,"",IF(ISERROR(VLOOKUP(RetiSD[[#This Row],[Squadra]]&amp;CF$8,Risultati[SqrCoppie],1,FALSE)),"-",IF(AND(INDEX(Risultati[Gol_SqrA],MATCH(RetiSD[[#This Row],[Squadra]]&amp;CF$8,Risultati[SqrCoppie],0))="",INDEX(Risultati[Gol_SqrA],MATCH(CF$8&amp;RetiSD[[#This Row],[Squadra]],Risultati[SqrCoppie],0))=""),"-",(SUMIFS(Risultati[Gol_SqrB],Risultati[SqrCoppie],CF$8&amp;RetiSD[[#This Row],[Squadra]])-SUMIFS(Risultati[Gol_SqrA],Risultati[SqrCoppie],CF$8&amp;RetiSD[[#This Row],[Squadra]]))+(SUMIFS(Risultati[Gol_SqrA],Risultati[SqrCoppie],RetiSD[[#This Row],[Squadra]]&amp;CF$8)-SUMIFS(Risultati[Gol_SqrB],Risultati[SqrCoppie],RetiSD[[#This Row],[Squadra]]&amp;CF$8)))))))</f>
        <v/>
      </c>
      <c r="CG23" s="2" t="str">
        <f>IF(RetiSD[[#This Row],[Squadra]]="","",IF(CG$8="","",IF(RetiSD[[#This Row],[Squadra]]=CG$8,"",IF(ISERROR(VLOOKUP(RetiSD[[#This Row],[Squadra]]&amp;CG$8,Risultati[SqrCoppie],1,FALSE)),"-",IF(AND(INDEX(Risultati[Gol_SqrA],MATCH(RetiSD[[#This Row],[Squadra]]&amp;CG$8,Risultati[SqrCoppie],0))="",INDEX(Risultati[Gol_SqrA],MATCH(CG$8&amp;RetiSD[[#This Row],[Squadra]],Risultati[SqrCoppie],0))=""),"-",(SUMIFS(Risultati[Gol_SqrB],Risultati[SqrCoppie],CG$8&amp;RetiSD[[#This Row],[Squadra]])-SUMIFS(Risultati[Gol_SqrA],Risultati[SqrCoppie],CG$8&amp;RetiSD[[#This Row],[Squadra]]))+(SUMIFS(Risultati[Gol_SqrA],Risultati[SqrCoppie],RetiSD[[#This Row],[Squadra]]&amp;CG$8)-SUMIFS(Risultati[Gol_SqrB],Risultati[SqrCoppie],RetiSD[[#This Row],[Squadra]]&amp;CG$8)))))))</f>
        <v/>
      </c>
      <c r="CH23" s="2" t="str">
        <f>IF(RetiSD[[#This Row],[Squadra]]="","",IF(CH$8="","",IF(RetiSD[[#This Row],[Squadra]]=CH$8,"",IF(ISERROR(VLOOKUP(RetiSD[[#This Row],[Squadra]]&amp;CH$8,Risultati[SqrCoppie],1,FALSE)),"-",IF(AND(INDEX(Risultati[Gol_SqrA],MATCH(RetiSD[[#This Row],[Squadra]]&amp;CH$8,Risultati[SqrCoppie],0))="",INDEX(Risultati[Gol_SqrA],MATCH(CH$8&amp;RetiSD[[#This Row],[Squadra]],Risultati[SqrCoppie],0))=""),"-",(SUMIFS(Risultati[Gol_SqrB],Risultati[SqrCoppie],CH$8&amp;RetiSD[[#This Row],[Squadra]])-SUMIFS(Risultati[Gol_SqrA],Risultati[SqrCoppie],CH$8&amp;RetiSD[[#This Row],[Squadra]]))+(SUMIFS(Risultati[Gol_SqrA],Risultati[SqrCoppie],RetiSD[[#This Row],[Squadra]]&amp;CH$8)-SUMIFS(Risultati[Gol_SqrB],Risultati[SqrCoppie],RetiSD[[#This Row],[Squadra]]&amp;CH$8)))))))</f>
        <v/>
      </c>
      <c r="CI23" s="2" t="str">
        <f>IF(RetiSD[[#This Row],[Squadra]]="","",IF(CI$8="","",IF(RetiSD[[#This Row],[Squadra]]=CI$8,"",IF(ISERROR(VLOOKUP(RetiSD[[#This Row],[Squadra]]&amp;CI$8,Risultati[SqrCoppie],1,FALSE)),"-",IF(AND(INDEX(Risultati[Gol_SqrA],MATCH(RetiSD[[#This Row],[Squadra]]&amp;CI$8,Risultati[SqrCoppie],0))="",INDEX(Risultati[Gol_SqrA],MATCH(CI$8&amp;RetiSD[[#This Row],[Squadra]],Risultati[SqrCoppie],0))=""),"-",(SUMIFS(Risultati[Gol_SqrB],Risultati[SqrCoppie],CI$8&amp;RetiSD[[#This Row],[Squadra]])-SUMIFS(Risultati[Gol_SqrA],Risultati[SqrCoppie],CI$8&amp;RetiSD[[#This Row],[Squadra]]))+(SUMIFS(Risultati[Gol_SqrA],Risultati[SqrCoppie],RetiSD[[#This Row],[Squadra]]&amp;CI$8)-SUMIFS(Risultati[Gol_SqrB],Risultati[SqrCoppie],RetiSD[[#This Row],[Squadra]]&amp;CI$8)))))))</f>
        <v/>
      </c>
      <c r="CJ23" s="2" t="str">
        <f>IF(RetiSD[[#This Row],[Squadra]]="","",IF(CJ$8="","",IF(RetiSD[[#This Row],[Squadra]]=CJ$8,"",IF(ISERROR(VLOOKUP(RetiSD[[#This Row],[Squadra]]&amp;CJ$8,Risultati[SqrCoppie],1,FALSE)),"-",IF(AND(INDEX(Risultati[Gol_SqrA],MATCH(RetiSD[[#This Row],[Squadra]]&amp;CJ$8,Risultati[SqrCoppie],0))="",INDEX(Risultati[Gol_SqrA],MATCH(CJ$8&amp;RetiSD[[#This Row],[Squadra]],Risultati[SqrCoppie],0))=""),"-",(SUMIFS(Risultati[Gol_SqrB],Risultati[SqrCoppie],CJ$8&amp;RetiSD[[#This Row],[Squadra]])-SUMIFS(Risultati[Gol_SqrA],Risultati[SqrCoppie],CJ$8&amp;RetiSD[[#This Row],[Squadra]]))+(SUMIFS(Risultati[Gol_SqrA],Risultati[SqrCoppie],RetiSD[[#This Row],[Squadra]]&amp;CJ$8)-SUMIFS(Risultati[Gol_SqrB],Risultati[SqrCoppie],RetiSD[[#This Row],[Squadra]]&amp;CJ$8)))))))</f>
        <v/>
      </c>
      <c r="CK23" s="2" t="str">
        <f>IF(RetiSD[[#This Row],[Squadra]]="","",IF(CK$8="","",IF(RetiSD[[#This Row],[Squadra]]=CK$8,"",IF(ISERROR(VLOOKUP(RetiSD[[#This Row],[Squadra]]&amp;CK$8,Risultati[SqrCoppie],1,FALSE)),"-",IF(AND(INDEX(Risultati[Gol_SqrA],MATCH(RetiSD[[#This Row],[Squadra]]&amp;CK$8,Risultati[SqrCoppie],0))="",INDEX(Risultati[Gol_SqrA],MATCH(CK$8&amp;RetiSD[[#This Row],[Squadra]],Risultati[SqrCoppie],0))=""),"-",(SUMIFS(Risultati[Gol_SqrB],Risultati[SqrCoppie],CK$8&amp;RetiSD[[#This Row],[Squadra]])-SUMIFS(Risultati[Gol_SqrA],Risultati[SqrCoppie],CK$8&amp;RetiSD[[#This Row],[Squadra]]))+(SUMIFS(Risultati[Gol_SqrA],Risultati[SqrCoppie],RetiSD[[#This Row],[Squadra]]&amp;CK$8)-SUMIFS(Risultati[Gol_SqrB],Risultati[SqrCoppie],RetiSD[[#This Row],[Squadra]]&amp;CK$8)))))))</f>
        <v/>
      </c>
      <c r="CL23" s="2" t="str">
        <f>IF(RetiSD[[#This Row],[Squadra]]="","",IF(CL$8="","",IF(RetiSD[[#This Row],[Squadra]]=CL$8,"",IF(ISERROR(VLOOKUP(RetiSD[[#This Row],[Squadra]]&amp;CL$8,Risultati[SqrCoppie],1,FALSE)),"-",IF(AND(INDEX(Risultati[Gol_SqrA],MATCH(RetiSD[[#This Row],[Squadra]]&amp;CL$8,Risultati[SqrCoppie],0))="",INDEX(Risultati[Gol_SqrA],MATCH(CL$8&amp;RetiSD[[#This Row],[Squadra]],Risultati[SqrCoppie],0))=""),"-",(SUMIFS(Risultati[Gol_SqrB],Risultati[SqrCoppie],CL$8&amp;RetiSD[[#This Row],[Squadra]])-SUMIFS(Risultati[Gol_SqrA],Risultati[SqrCoppie],CL$8&amp;RetiSD[[#This Row],[Squadra]]))+(SUMIFS(Risultati[Gol_SqrA],Risultati[SqrCoppie],RetiSD[[#This Row],[Squadra]]&amp;CL$8)-SUMIFS(Risultati[Gol_SqrB],Risultati[SqrCoppie],RetiSD[[#This Row],[Squadra]]&amp;CL$8)))))))</f>
        <v/>
      </c>
      <c r="CM23" s="2" t="str">
        <f>IF(RetiSD[[#This Row],[Squadra]]="","",IF(CM$8="","",IF(RetiSD[[#This Row],[Squadra]]=CM$8,"",IF(ISERROR(VLOOKUP(RetiSD[[#This Row],[Squadra]]&amp;CM$8,Risultati[SqrCoppie],1,FALSE)),"-",IF(AND(INDEX(Risultati[Gol_SqrA],MATCH(RetiSD[[#This Row],[Squadra]]&amp;CM$8,Risultati[SqrCoppie],0))="",INDEX(Risultati[Gol_SqrA],MATCH(CM$8&amp;RetiSD[[#This Row],[Squadra]],Risultati[SqrCoppie],0))=""),"-",(SUMIFS(Risultati[Gol_SqrB],Risultati[SqrCoppie],CM$8&amp;RetiSD[[#This Row],[Squadra]])-SUMIFS(Risultati[Gol_SqrA],Risultati[SqrCoppie],CM$8&amp;RetiSD[[#This Row],[Squadra]]))+(SUMIFS(Risultati[Gol_SqrA],Risultati[SqrCoppie],RetiSD[[#This Row],[Squadra]]&amp;CM$8)-SUMIFS(Risultati[Gol_SqrB],Risultati[SqrCoppie],RetiSD[[#This Row],[Squadra]]&amp;CM$8)))))))</f>
        <v/>
      </c>
      <c r="CN23" s="2" t="str">
        <f>IF(RetiSD[[#This Row],[Squadra]]="","",IF(CN$8="","",IF(RetiSD[[#This Row],[Squadra]]=CN$8,"",IF(ISERROR(VLOOKUP(RetiSD[[#This Row],[Squadra]]&amp;CN$8,Risultati[SqrCoppie],1,FALSE)),"-",IF(AND(INDEX(Risultati[Gol_SqrA],MATCH(RetiSD[[#This Row],[Squadra]]&amp;CN$8,Risultati[SqrCoppie],0))="",INDEX(Risultati[Gol_SqrA],MATCH(CN$8&amp;RetiSD[[#This Row],[Squadra]],Risultati[SqrCoppie],0))=""),"-",(SUMIFS(Risultati[Gol_SqrB],Risultati[SqrCoppie],CN$8&amp;RetiSD[[#This Row],[Squadra]])-SUMIFS(Risultati[Gol_SqrA],Risultati[SqrCoppie],CN$8&amp;RetiSD[[#This Row],[Squadra]]))+(SUMIFS(Risultati[Gol_SqrA],Risultati[SqrCoppie],RetiSD[[#This Row],[Squadra]]&amp;CN$8)-SUMIFS(Risultati[Gol_SqrB],Risultati[SqrCoppie],RetiSD[[#This Row],[Squadra]]&amp;CN$8)))))))</f>
        <v/>
      </c>
      <c r="CO23" s="2" t="str">
        <f>IF(RetiSD[[#This Row],[Squadra]]="","",IF(CO$8="","",IF(RetiSD[[#This Row],[Squadra]]=CO$8,"",IF(ISERROR(VLOOKUP(RetiSD[[#This Row],[Squadra]]&amp;CO$8,Risultati[SqrCoppie],1,FALSE)),"-",IF(AND(INDEX(Risultati[Gol_SqrA],MATCH(RetiSD[[#This Row],[Squadra]]&amp;CO$8,Risultati[SqrCoppie],0))="",INDEX(Risultati[Gol_SqrA],MATCH(CO$8&amp;RetiSD[[#This Row],[Squadra]],Risultati[SqrCoppie],0))=""),"-",(SUMIFS(Risultati[Gol_SqrB],Risultati[SqrCoppie],CO$8&amp;RetiSD[[#This Row],[Squadra]])-SUMIFS(Risultati[Gol_SqrA],Risultati[SqrCoppie],CO$8&amp;RetiSD[[#This Row],[Squadra]]))+(SUMIFS(Risultati[Gol_SqrA],Risultati[SqrCoppie],RetiSD[[#This Row],[Squadra]]&amp;CO$8)-SUMIFS(Risultati[Gol_SqrB],Risultati[SqrCoppie],RetiSD[[#This Row],[Squadra]]&amp;CO$8)))))))</f>
        <v/>
      </c>
      <c r="CP23" s="2" t="str">
        <f>IF(RetiSD[[#This Row],[Squadra]]="","",IF(CP$8="","",IF(RetiSD[[#This Row],[Squadra]]=CP$8,"",IF(ISERROR(VLOOKUP(RetiSD[[#This Row],[Squadra]]&amp;CP$8,Risultati[SqrCoppie],1,FALSE)),"-",IF(AND(INDEX(Risultati[Gol_SqrA],MATCH(RetiSD[[#This Row],[Squadra]]&amp;CP$8,Risultati[SqrCoppie],0))="",INDEX(Risultati[Gol_SqrA],MATCH(CP$8&amp;RetiSD[[#This Row],[Squadra]],Risultati[SqrCoppie],0))=""),"-",(SUMIFS(Risultati[Gol_SqrB],Risultati[SqrCoppie],CP$8&amp;RetiSD[[#This Row],[Squadra]])-SUMIFS(Risultati[Gol_SqrA],Risultati[SqrCoppie],CP$8&amp;RetiSD[[#This Row],[Squadra]]))+(SUMIFS(Risultati[Gol_SqrA],Risultati[SqrCoppie],RetiSD[[#This Row],[Squadra]]&amp;CP$8)-SUMIFS(Risultati[Gol_SqrB],Risultati[SqrCoppie],RetiSD[[#This Row],[Squadra]]&amp;CP$8)))))))</f>
        <v/>
      </c>
      <c r="CQ23" s="2" t="str">
        <f>IF(RetiSD[[#This Row],[Squadra]]="","",IF(CQ$8="","",IF(RetiSD[[#This Row],[Squadra]]=CQ$8,"",IF(ISERROR(VLOOKUP(RetiSD[[#This Row],[Squadra]]&amp;CQ$8,Risultati[SqrCoppie],1,FALSE)),"-",IF(AND(INDEX(Risultati[Gol_SqrA],MATCH(RetiSD[[#This Row],[Squadra]]&amp;CQ$8,Risultati[SqrCoppie],0))="",INDEX(Risultati[Gol_SqrA],MATCH(CQ$8&amp;RetiSD[[#This Row],[Squadra]],Risultati[SqrCoppie],0))=""),"-",(SUMIFS(Risultati[Gol_SqrB],Risultati[SqrCoppie],CQ$8&amp;RetiSD[[#This Row],[Squadra]])-SUMIFS(Risultati[Gol_SqrA],Risultati[SqrCoppie],CQ$8&amp;RetiSD[[#This Row],[Squadra]]))+(SUMIFS(Risultati[Gol_SqrA],Risultati[SqrCoppie],RetiSD[[#This Row],[Squadra]]&amp;CQ$8)-SUMIFS(Risultati[Gol_SqrB],Risultati[SqrCoppie],RetiSD[[#This Row],[Squadra]]&amp;CQ$8)))))))</f>
        <v/>
      </c>
      <c r="CR23" s="2" t="str">
        <f>IF(RetiSD[[#This Row],[Squadra]]="","",IF(CR$8="","",IF(RetiSD[[#This Row],[Squadra]]=CR$8,"",IF(ISERROR(VLOOKUP(RetiSD[[#This Row],[Squadra]]&amp;CR$8,Risultati[SqrCoppie],1,FALSE)),"-",IF(AND(INDEX(Risultati[Gol_SqrA],MATCH(RetiSD[[#This Row],[Squadra]]&amp;CR$8,Risultati[SqrCoppie],0))="",INDEX(Risultati[Gol_SqrA],MATCH(CR$8&amp;RetiSD[[#This Row],[Squadra]],Risultati[SqrCoppie],0))=""),"-",(SUMIFS(Risultati[Gol_SqrB],Risultati[SqrCoppie],CR$8&amp;RetiSD[[#This Row],[Squadra]])-SUMIFS(Risultati[Gol_SqrA],Risultati[SqrCoppie],CR$8&amp;RetiSD[[#This Row],[Squadra]]))+(SUMIFS(Risultati[Gol_SqrA],Risultati[SqrCoppie],RetiSD[[#This Row],[Squadra]]&amp;CR$8)-SUMIFS(Risultati[Gol_SqrB],Risultati[SqrCoppie],RetiSD[[#This Row],[Squadra]]&amp;CR$8)))))))</f>
        <v/>
      </c>
      <c r="CS23" s="2" t="str">
        <f>IF(RetiSD[[#This Row],[Squadra]]="","",IF(CS$8="","",IF(RetiSD[[#This Row],[Squadra]]=CS$8,"",IF(ISERROR(VLOOKUP(RetiSD[[#This Row],[Squadra]]&amp;CS$8,Risultati[SqrCoppie],1,FALSE)),"-",IF(AND(INDEX(Risultati[Gol_SqrA],MATCH(RetiSD[[#This Row],[Squadra]]&amp;CS$8,Risultati[SqrCoppie],0))="",INDEX(Risultati[Gol_SqrA],MATCH(CS$8&amp;RetiSD[[#This Row],[Squadra]],Risultati[SqrCoppie],0))=""),"-",(SUMIFS(Risultati[Gol_SqrB],Risultati[SqrCoppie],CS$8&amp;RetiSD[[#This Row],[Squadra]])-SUMIFS(Risultati[Gol_SqrA],Risultati[SqrCoppie],CS$8&amp;RetiSD[[#This Row],[Squadra]]))+(SUMIFS(Risultati[Gol_SqrA],Risultati[SqrCoppie],RetiSD[[#This Row],[Squadra]]&amp;CS$8)-SUMIFS(Risultati[Gol_SqrB],Risultati[SqrCoppie],RetiSD[[#This Row],[Squadra]]&amp;CS$8)))))))</f>
        <v/>
      </c>
      <c r="CT23" s="2" t="str">
        <f>IF(RetiSD[[#This Row],[Squadra]]="","",IF(CT$8="","",IF(RetiSD[[#This Row],[Squadra]]=CT$8,"",IF(ISERROR(VLOOKUP(RetiSD[[#This Row],[Squadra]]&amp;CT$8,Risultati[SqrCoppie],1,FALSE)),"-",IF(AND(INDEX(Risultati[Gol_SqrA],MATCH(RetiSD[[#This Row],[Squadra]]&amp;CT$8,Risultati[SqrCoppie],0))="",INDEX(Risultati[Gol_SqrA],MATCH(CT$8&amp;RetiSD[[#This Row],[Squadra]],Risultati[SqrCoppie],0))=""),"-",(SUMIFS(Risultati[Gol_SqrB],Risultati[SqrCoppie],CT$8&amp;RetiSD[[#This Row],[Squadra]])-SUMIFS(Risultati[Gol_SqrA],Risultati[SqrCoppie],CT$8&amp;RetiSD[[#This Row],[Squadra]]))+(SUMIFS(Risultati[Gol_SqrA],Risultati[SqrCoppie],RetiSD[[#This Row],[Squadra]]&amp;CT$8)-SUMIFS(Risultati[Gol_SqrB],Risultati[SqrCoppie],RetiSD[[#This Row],[Squadra]]&amp;CT$8)))))))</f>
        <v/>
      </c>
      <c r="CU23" s="2" t="str">
        <f>IF(RetiSD[[#This Row],[Squadra]]="","",IF(CU$8="","",IF(RetiSD[[#This Row],[Squadra]]=CU$8,"",IF(ISERROR(VLOOKUP(RetiSD[[#This Row],[Squadra]]&amp;CU$8,Risultati[SqrCoppie],1,FALSE)),"-",IF(AND(INDEX(Risultati[Gol_SqrA],MATCH(RetiSD[[#This Row],[Squadra]]&amp;CU$8,Risultati[SqrCoppie],0))="",INDEX(Risultati[Gol_SqrA],MATCH(CU$8&amp;RetiSD[[#This Row],[Squadra]],Risultati[SqrCoppie],0))=""),"-",(SUMIFS(Risultati[Gol_SqrB],Risultati[SqrCoppie],CU$8&amp;RetiSD[[#This Row],[Squadra]])-SUMIFS(Risultati[Gol_SqrA],Risultati[SqrCoppie],CU$8&amp;RetiSD[[#This Row],[Squadra]]))+(SUMIFS(Risultati[Gol_SqrA],Risultati[SqrCoppie],RetiSD[[#This Row],[Squadra]]&amp;CU$8)-SUMIFS(Risultati[Gol_SqrB],Risultati[SqrCoppie],RetiSD[[#This Row],[Squadra]]&amp;CU$8)))))))</f>
        <v/>
      </c>
      <c r="CV23" s="2" t="str">
        <f>IF(RetiSD[[#This Row],[Squadra]]="","",IF(CV$8="","",IF(RetiSD[[#This Row],[Squadra]]=CV$8,"",IF(ISERROR(VLOOKUP(RetiSD[[#This Row],[Squadra]]&amp;CV$8,Risultati[SqrCoppie],1,FALSE)),"-",IF(AND(INDEX(Risultati[Gol_SqrA],MATCH(RetiSD[[#This Row],[Squadra]]&amp;CV$8,Risultati[SqrCoppie],0))="",INDEX(Risultati[Gol_SqrA],MATCH(CV$8&amp;RetiSD[[#This Row],[Squadra]],Risultati[SqrCoppie],0))=""),"-",(SUMIFS(Risultati[Gol_SqrB],Risultati[SqrCoppie],CV$8&amp;RetiSD[[#This Row],[Squadra]])-SUMIFS(Risultati[Gol_SqrA],Risultati[SqrCoppie],CV$8&amp;RetiSD[[#This Row],[Squadra]]))+(SUMIFS(Risultati[Gol_SqrA],Risultati[SqrCoppie],RetiSD[[#This Row],[Squadra]]&amp;CV$8)-SUMIFS(Risultati[Gol_SqrB],Risultati[SqrCoppie],RetiSD[[#This Row],[Squadra]]&amp;CV$8)))))))</f>
        <v/>
      </c>
      <c r="CW23" s="2" t="str">
        <f>IF(RetiSD[[#This Row],[Squadra]]="","",IF(CW$8="","",IF(RetiSD[[#This Row],[Squadra]]=CW$8,"",IF(ISERROR(VLOOKUP(RetiSD[[#This Row],[Squadra]]&amp;CW$8,Risultati[SqrCoppie],1,FALSE)),"-",IF(AND(INDEX(Risultati[Gol_SqrA],MATCH(RetiSD[[#This Row],[Squadra]]&amp;CW$8,Risultati[SqrCoppie],0))="",INDEX(Risultati[Gol_SqrA],MATCH(CW$8&amp;RetiSD[[#This Row],[Squadra]],Risultati[SqrCoppie],0))=""),"-",(SUMIFS(Risultati[Gol_SqrB],Risultati[SqrCoppie],CW$8&amp;RetiSD[[#This Row],[Squadra]])-SUMIFS(Risultati[Gol_SqrA],Risultati[SqrCoppie],CW$8&amp;RetiSD[[#This Row],[Squadra]]))+(SUMIFS(Risultati[Gol_SqrA],Risultati[SqrCoppie],RetiSD[[#This Row],[Squadra]]&amp;CW$8)-SUMIFS(Risultati[Gol_SqrB],Risultati[SqrCoppie],RetiSD[[#This Row],[Squadra]]&amp;CW$8)))))))</f>
        <v/>
      </c>
      <c r="CX23" s="2" t="str">
        <f>IF(RetiSD[[#This Row],[Squadra]]="","",IF(CX$8="","",IF(RetiSD[[#This Row],[Squadra]]=CX$8,"",IF(ISERROR(VLOOKUP(RetiSD[[#This Row],[Squadra]]&amp;CX$8,Risultati[SqrCoppie],1,FALSE)),"-",IF(AND(INDEX(Risultati[Gol_SqrA],MATCH(RetiSD[[#This Row],[Squadra]]&amp;CX$8,Risultati[SqrCoppie],0))="",INDEX(Risultati[Gol_SqrA],MATCH(CX$8&amp;RetiSD[[#This Row],[Squadra]],Risultati[SqrCoppie],0))=""),"-",(SUMIFS(Risultati[Gol_SqrB],Risultati[SqrCoppie],CX$8&amp;RetiSD[[#This Row],[Squadra]])-SUMIFS(Risultati[Gol_SqrA],Risultati[SqrCoppie],CX$8&amp;RetiSD[[#This Row],[Squadra]]))+(SUMIFS(Risultati[Gol_SqrA],Risultati[SqrCoppie],RetiSD[[#This Row],[Squadra]]&amp;CX$8)-SUMIFS(Risultati[Gol_SqrB],Risultati[SqrCoppie],RetiSD[[#This Row],[Squadra]]&amp;CX$8)))))))</f>
        <v/>
      </c>
      <c r="CY23" s="2" t="str">
        <f>IF(RetiSD[[#This Row],[Squadra]]="","",IF(CY$8="","",IF(RetiSD[[#This Row],[Squadra]]=CY$8,"",IF(ISERROR(VLOOKUP(RetiSD[[#This Row],[Squadra]]&amp;CY$8,Risultati[SqrCoppie],1,FALSE)),"-",IF(AND(INDEX(Risultati[Gol_SqrA],MATCH(RetiSD[[#This Row],[Squadra]]&amp;CY$8,Risultati[SqrCoppie],0))="",INDEX(Risultati[Gol_SqrA],MATCH(CY$8&amp;RetiSD[[#This Row],[Squadra]],Risultati[SqrCoppie],0))=""),"-",(SUMIFS(Risultati[Gol_SqrB],Risultati[SqrCoppie],CY$8&amp;RetiSD[[#This Row],[Squadra]])-SUMIFS(Risultati[Gol_SqrA],Risultati[SqrCoppie],CY$8&amp;RetiSD[[#This Row],[Squadra]]))+(SUMIFS(Risultati[Gol_SqrA],Risultati[SqrCoppie],RetiSD[[#This Row],[Squadra]]&amp;CY$8)-SUMIFS(Risultati[Gol_SqrB],Risultati[SqrCoppie],RetiSD[[#This Row],[Squadra]]&amp;CY$8)))))))</f>
        <v/>
      </c>
      <c r="DA23" s="1" t="str" cm="1">
        <f t="array" ref="DA23">IF(INDEX(ListaSquadre[],ROW()-ROW(Classifica[#Headers]))="","",INDEX(ListaSquadre[],ROW()-ROW(Classifica[#Headers])))</f>
        <v/>
      </c>
      <c r="DB23" s="2">
        <f ca="1">SUMIF(Risultati[SqrA],Classifica[[#This Row],[Squadra]],Risultati[Punti_SqrA])+SUMIF(Risultati[SqrB],Classifica[[#This Row],[Squadra]],Risultati[Punti_SqrB])-INDEX(Penalizzazione[PuntiPen],MATCH(Classifica[[#This Row],[Squadra]],Penalizzazione[ListaSqr],0))</f>
        <v>0</v>
      </c>
      <c r="DC23" s="2">
        <f ca="1">COUNTIFS(Risultati[Punti_SqrA],"&gt;=0",Risultati[SqrA],Classifica[[#This Row],[Squadra]])+COUNTIFS(Risultati[Punti_SqrB],"&gt;=0",Risultati[SqrB],Classifica[[#This Row],[Squadra]])</f>
        <v>0</v>
      </c>
      <c r="DD23" s="2">
        <f ca="1">Classifica[[#This Row],[Punti]]-Classifica[[#This Row],[Giocate]]/100-ROW()/100000</f>
        <v>-2.3000000000000001E-4</v>
      </c>
      <c r="DE23" s="2" t="str">
        <f t="array" aca="1" ref="DE23" ca="1">INDEX(Classifica[Squadra],MATCH(LARGE(Classifica[Parziale],ROW()-ROW(Classifica[#Headers])),Classifica[Parziale],0))</f>
        <v/>
      </c>
      <c r="DF23" s="2">
        <f ca="1">INDEX(Classifica[Punti],MATCH(Classifica[[#This Row],[ClParziale]],Classifica[Squadra],0))-INDEX(Classifica[Giocate],MATCH(Classifica[[#This Row],[ClParziale]],Classifica[Squadra],0))/100</f>
        <v>0</v>
      </c>
      <c r="DG23" s="2" t="str">
        <f ca="1">IF(COUNTIF(Classifica[PreParimerito],Classifica[[#This Row],[PreParimerito]])&gt;1,Classifica[[#This Row],[ClParziale]],"")</f>
        <v/>
      </c>
      <c r="DH23" s="2">
        <f ca="1">IF(Classifica[[#This Row],[Parimerito]]="",0,INDEX(Avulsa[ClassificaFinaleScontriDiretti],MATCH(Classifica[[#This Row],[Parimerito]],Avulsa[Squadre],0)))</f>
        <v>0</v>
      </c>
      <c r="DI23" s="2">
        <f ca="1">SUMIF(Risultati[SqrA],Classifica[[#This Row],[ClParziale]],Risultati[Gol_SqrA])+SUMIF(Risultati[SqrB],Classifica[[#This Row],[ClParziale]],Risultati[Gol_SqrB])</f>
        <v>0</v>
      </c>
      <c r="DJ23" s="2">
        <f ca="1">SUMIF(Risultati[SqrA],Classifica[[#This Row],[ClParziale]],Risultati[Gol_SqrB])+SUMIF(Risultati[SqrB],Classifica[[#This Row],[ClParziale]],Risultati[Gol_SqrA])</f>
        <v>0</v>
      </c>
      <c r="DK23" s="2">
        <f ca="1">Classifica[[#This Row],[GolFatti]]-Classifica[[#This Row],[GolSubiti]]</f>
        <v>0</v>
      </c>
      <c r="DL23" s="2">
        <f ca="1">(INDEX(Classifica[Punti],MATCH(Classifica[[#This Row],[ClParziale]],Classifica[Squadra],0))-INDEX(Classifica[Giocate],MATCH(Classifica[[#This Row],[ClParziale]],Classifica[Squadra],0))/100-Classifica[[#This Row],[Avulsa]]/10000+Classifica[[#This Row],[DifferenzaReti]]/1000000+Classifica[[#This Row],[GolFatti]]/100000000-COUNTIF(Classifica[ClParziale],"&lt;="&amp;Classifica[[#This Row],[ClParziale]])/10000000000)</f>
        <v>0</v>
      </c>
      <c r="DM23" s="2">
        <f ca="1">_xlfn.RANK.EQ(Classifica[[#This Row],[CalcoloClassificaFinale]],Classifica[CalcoloClassificaFinale],0)</f>
        <v>1</v>
      </c>
    </row>
    <row r="24" spans="2:117" x14ac:dyDescent="0.2">
      <c r="B24" s="1">
        <f t="shared" ca="1" si="0"/>
        <v>31</v>
      </c>
      <c r="C24" s="2" cm="1">
        <f t="array" ref="C24">Check[]/2</f>
        <v>2</v>
      </c>
      <c r="D24" s="1" t="str" cm="1">
        <f t="array" ref="D24">IF(ROW()-ROW(Helper[#Headers])&lt;Check[],"Giornata"&amp;ROW()-ROW(Helper[#Headers]),IF(ROW()-ROW(Helper[#Headers])&gt;(Check[]-1)*2,"","Giornata"&amp;12+ROW(D24)-Check[]))</f>
        <v/>
      </c>
      <c r="F24" s="1" t="str" cm="1">
        <f t="array" ref="F24">IF(ROW()-ROW(Risultati[#Headers])&gt;Check[]*(Check[]-1),"",Check[]*(Check[]-1)-Check[]*(Check[]-1)+ROW()-ROW(Risultati[#Headers]))</f>
        <v/>
      </c>
      <c r="G24" s="1" t="str">
        <f>IF(Risultati[[#This Row],[ID_Riga]]="","",VLOOKUP(F24,Helper[],3,TRUE))</f>
        <v/>
      </c>
      <c r="H24" s="1" t="str">
        <f>IF(Risultati[[#This Row],[ID_Riga]]="","",Risultati[[#This Row],[ID_Riga]]-VLOOKUP(Risultati[[#This Row],[ID_Riga]],Helper[],1,TRUE)+1)</f>
        <v/>
      </c>
      <c r="I24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4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4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4" s="1" t="str">
        <f ca="1">IF(Risultati[[#This Row],[Punti_SqrA]]="","",IF(Risultati[[#This Row],[Punti_SqrA]]=3,0,IF(Risultati[[#This Row],[Punti_SqrA]]=0,3,1)))</f>
        <v/>
      </c>
      <c r="M24" s="1" t="str">
        <f ca="1">IF(Risultati[[#This Row],[Punti_SqrA]]="","",SUM(INDEX(INDIRECT(Risultati[[#This Row],[Tabella]]),Risultati[[#This Row],[RigaTab]],3)))</f>
        <v/>
      </c>
      <c r="N24" s="1" t="str">
        <f ca="1">IF(Risultati[[#This Row],[Punti_SqrA]]="","",SUM(INDEX(INDIRECT(Risultati[[#This Row],[Tabella]]),Risultati[[#This Row],[RigaTab]],4)))</f>
        <v/>
      </c>
      <c r="O24" s="1" t="str">
        <f ca="1">Risultati[[#This Row],[SqrA]]&amp;Risultati[[#This Row],[SqrB]]</f>
        <v/>
      </c>
      <c r="Q24" s="1" t="str" cm="1">
        <f t="array" ref="Q24">IF(INDEX(ListaSquadre[],ROW()-ROW(Penalizzazione[#Headers]))="","",INDEX(ListaSquadre[],ROW()-ROW(Penalizzazione[#Headers])))</f>
        <v/>
      </c>
      <c r="R24" s="1">
        <v>0</v>
      </c>
      <c r="T24" s="2">
        <f ca="1">IFERROR(INDEX(Classifica[PreParimerito],MATCH(Avulsa[[#This Row],[Squadre]],Classifica[ClParziale],0)),"")</f>
        <v>0</v>
      </c>
      <c r="U24" s="3" t="str">
        <f t="array" aca="1" ref="U24" ca="1">IF(ROWS(U$8:U23)&gt;COUNTA(Classifica[Parimerito]),"",IFERROR(INDEX(Classifica[Parimerito],SMALL(IF(Classifica[Parimerito]&lt;&gt;"",ROW(Classifica[Parimerito])-ROW(Classifica[#Headers])),ROWS(U$8:U23))),""))</f>
        <v/>
      </c>
      <c r="V24" s="2" t="str">
        <f ca="1">IF(Avulsa[[#This Row],[Parimerito]]="","",IF(Avulsa[[#This Row],[Parimerito]]=OFFSET(Avulsa[[#This Row],[Parimerito]],1,0),VLOOKUP(Avulsa[[#This Row],[Squadre]],$BI$9:$CC$28,MATCH(OFFSET(Avulsa[[#This Row],[Squadre]],1,0),$BJ$8:$CC$8,0)+1,FALSE),""))</f>
        <v/>
      </c>
      <c r="W24" s="2" t="str">
        <f ca="1">IF(Avulsa[[#This Row],[Parimerito]]="","",IF(Avulsa[[#This Row],[Parimerito]]=OFFSET(Avulsa[[#This Row],[Parimerito]],-1,0),VLOOKUP(Avulsa[[#This Row],[Squadre]],$BI$9:$CC$28,MATCH(OFFSET(Avulsa[[#This Row],[Squadre]],-1,0),$BJ$8:$CC$8,0)+1,FALSE),""))</f>
        <v/>
      </c>
      <c r="X24" s="2" t="str">
        <f ca="1">IF(Avulsa[[#This Row],[Parimerito]]="","",IF(Avulsa[[#This Row],[Parimerito]]=OFFSET(Avulsa[[#This Row],[Parimerito]],2,0),VLOOKUP(Avulsa[[#This Row],[Squadre]],$BI$9:$CC$28,MATCH(OFFSET(Avulsa[[#This Row],[Squadre]],2,0),$BJ$8:$CC$8,0)+1,FALSE),""))</f>
        <v/>
      </c>
      <c r="Y24" s="2" t="str">
        <f ca="1">IF(Avulsa[[#This Row],[Parimerito]]="","",IF(Avulsa[[#This Row],[Parimerito]]=OFFSET(Avulsa[[#This Row],[Parimerito]],-2,0),VLOOKUP(Avulsa[[#This Row],[Squadre]],$BI$9:$CC$28,MATCH(OFFSET(Avulsa[[#This Row],[Squadre]],-2,0),$BJ$8:$CC$8,0)+1,FALSE),""))</f>
        <v/>
      </c>
      <c r="Z24" s="2" t="str">
        <f ca="1">IF(Avulsa[[#This Row],[Parimerito]]="","",IF(Avulsa[[#This Row],[Parimerito]]=OFFSET(Avulsa[[#This Row],[Parimerito]],3,0),VLOOKUP(Avulsa[[#This Row],[Squadre]],$BI$9:$CC$28,MATCH(OFFSET(Avulsa[[#This Row],[Squadre]],3,0),$BJ$8:$CC$8,0)+1,FALSE),""))</f>
        <v/>
      </c>
      <c r="AA24" s="2" t="str">
        <f ca="1">IF(Avulsa[[#This Row],[Parimerito]]="","",IF(Avulsa[[#This Row],[Parimerito]]=OFFSET(Avulsa[[#This Row],[Parimerito]],-3,0),VLOOKUP(Avulsa[[#This Row],[Squadre]],$BI$9:$CC$28,MATCH(OFFSET(Avulsa[[#This Row],[Squadre]],-3,0),$BJ$8:$CC$8,0)+1,FALSE),""))</f>
        <v/>
      </c>
      <c r="AB24" s="2" t="str">
        <f ca="1">IF(Avulsa[[#This Row],[Parimerito]]="","",IF(Avulsa[[#This Row],[Parimerito]]=OFFSET(Avulsa[[#This Row],[Parimerito]],4,0),VLOOKUP(Avulsa[[#This Row],[Squadre]],$BI$9:$CC$28,MATCH(OFFSET(Avulsa[[#This Row],[Squadre]],4,0),$BJ$8:$CC$8,0)+1,FALSE),""))</f>
        <v/>
      </c>
      <c r="AC24" s="2" t="str">
        <f ca="1">IF(Avulsa[[#This Row],[Parimerito]]="","",IF(Avulsa[[#This Row],[Parimerito]]=OFFSET(Avulsa[[#This Row],[Parimerito]],-4,0),VLOOKUP(Avulsa[[#This Row],[Squadre]],$BI$9:$CC$28,MATCH(OFFSET(Avulsa[[#This Row],[Squadre]],-4,0),$BJ$8:$CC$8,0)+1,FALSE),""))</f>
        <v/>
      </c>
      <c r="AD24" s="2" t="e">
        <f ca="1">IF(Avulsa[[#This Row],[Parimerito]]="","",IF(Avulsa[[#This Row],[Parimerito]]=OFFSET(Avulsa[[#This Row],[Parimerito]],5,0),VLOOKUP(Avulsa[[#This Row],[Squadre]],$BI$9:$CC$28,MATCH(OFFSET(Avulsa[[#This Row],[Squadre]],5,0),$BJ$8:$CC$8,0)+1,FALSE),""))</f>
        <v>#N/A</v>
      </c>
      <c r="AE24" s="2" t="str">
        <f ca="1">IF(Avulsa[[#This Row],[Parimerito]]="","",IF(Avulsa[[#This Row],[Parimerito]]=OFFSET(Avulsa[[#This Row],[Parimerito]],-5,0),VLOOKUP(Avulsa[[#This Row],[Squadre]],$BI$9:$CC$28,MATCH(OFFSET(Avulsa[[#This Row],[Squadre]],-5,0),$BJ$8:$CC$8,0)+1,FALSE),""))</f>
        <v/>
      </c>
      <c r="AF24" s="2" t="e">
        <f ca="1">IF(Avulsa[[#This Row],[Parimerito]]="","",IF(Avulsa[[#This Row],[Parimerito]]=OFFSET(Avulsa[[#This Row],[Parimerito]],6,0),VLOOKUP(Avulsa[[#This Row],[Squadre]],$BI$9:$CC$28,MATCH(OFFSET(Avulsa[[#This Row],[Squadre]],6,0),$BJ$8:$CC$8,0)+1,FALSE),""))</f>
        <v>#N/A</v>
      </c>
      <c r="AG24" s="2" t="str">
        <f ca="1">IF(Avulsa[[#This Row],[Parimerito]]="","",IF(Avulsa[[#This Row],[Parimerito]]=OFFSET(Avulsa[[#This Row],[Parimerito]],-6,0),VLOOKUP(Avulsa[[#This Row],[Squadre]],$BI$9:$CC$28,MATCH(OFFSET(Avulsa[[#This Row],[Squadre]],-6,0),$BJ$8:$CC$8,0)+1,FALSE),""))</f>
        <v/>
      </c>
      <c r="AH24" s="2" t="e">
        <f ca="1">IF(Avulsa[[#This Row],[Parimerito]]="","",IF(Avulsa[[#This Row],[Parimerito]]=OFFSET(Avulsa[[#This Row],[Parimerito]],7,0),VLOOKUP(Avulsa[[#This Row],[Squadre]],$BI$9:$CC$28,MATCH(OFFSET(Avulsa[[#This Row],[Squadre]],7,0),$BJ$8:$CC$8,0)+1,FALSE),""))</f>
        <v>#N/A</v>
      </c>
      <c r="AI24" s="2" t="str">
        <f ca="1">IF(Avulsa[[#This Row],[Parimerito]]="","",IF(Avulsa[[#This Row],[Parimerito]]=OFFSET(Avulsa[[#This Row],[Parimerito]],-7,0),VLOOKUP(Avulsa[[#This Row],[Squadre]],$BI$9:$CC$28,MATCH(OFFSET(Avulsa[[#This Row],[Squadre]],-7,0),$BJ$8:$CC$8,0)+1,FALSE),""))</f>
        <v/>
      </c>
      <c r="AJ24" s="2" t="e">
        <f ca="1">IF(Avulsa[[#This Row],[Parimerito]]="","",IF(Avulsa[[#This Row],[Parimerito]]=OFFSET(Avulsa[[#This Row],[Parimerito]],8,0),VLOOKUP(Avulsa[[#This Row],[Squadre]],$BI$9:$CC$28,MATCH(OFFSET(Avulsa[[#This Row],[Squadre]],8,0),$BJ$8:$CC$8,0)+1,FALSE),""))</f>
        <v>#N/A</v>
      </c>
      <c r="AK24" s="2" t="str">
        <f ca="1">IF(Avulsa[[#This Row],[Parimerito]]="","",IF(Avulsa[[#This Row],[Parimerito]]=OFFSET(Avulsa[[#This Row],[Parimerito]],-8,0),VLOOKUP(Avulsa[[#This Row],[Squadre]],$BI$9:$CC$28,MATCH(OFFSET(Avulsa[[#This Row],[Squadre]],-8,0),$BJ$8:$CC$8,0)+1,FALSE),""))</f>
        <v/>
      </c>
      <c r="AL24" s="2" t="e">
        <f ca="1">IF(Avulsa[[#This Row],[Parimerito]]="","",SUM(Avulsa[[#This Row],[1a]:[8b]]))</f>
        <v>#N/A</v>
      </c>
      <c r="AM24" s="2" t="e" cm="1">
        <f t="array" aca="1" ref="AM24" ca="1">IF(Avulsa[[#This Row],[Parimerito]]="","",SUMPRODUCT(--(Avulsa[[#This Row],[Parimerito]]=Avulsa[Parimerito]),--(Avulsa[[#This Row],[Punti]]&lt;Avulsa[Punti]))+1)</f>
        <v>#N/A</v>
      </c>
      <c r="AN24" s="2" t="str">
        <f ca="1">IF(Avulsa[[#This Row],[Parimerito]]="","",IF(Avulsa[[#This Row],[Parimerito]]=OFFSET(Avulsa[[#This Row],[Parimerito]],1,0),VLOOKUP(Avulsa[[#This Row],[Squadre]],$CE$9:$CY$28,MATCH(OFFSET(Avulsa[[#This Row],[Squadre]],1,0),$CF$8:$CY$8,0)+1,FALSE),""))</f>
        <v/>
      </c>
      <c r="AO24" s="2" t="str">
        <f ca="1">IF(Avulsa[[#This Row],[Parimerito]]="","",IF(Avulsa[[#This Row],[Parimerito]]=OFFSET(Avulsa[[#This Row],[Parimerito]],-1,0),VLOOKUP(Avulsa[[#This Row],[Squadre]],$CE$9:$CY$28,MATCH(OFFSET(Avulsa[[#This Row],[Squadre]],-1,0),$CF$8:$CY$8,0)+1,FALSE),""))</f>
        <v/>
      </c>
      <c r="AP24" s="2" t="str">
        <f ca="1">IF(Avulsa[[#This Row],[Parimerito]]="","",IF(Avulsa[[#This Row],[Parimerito]]=OFFSET(Avulsa[[#This Row],[Parimerito]],2,0),VLOOKUP(Avulsa[[#This Row],[Squadre]],$CE$9:$CY$28,MATCH(OFFSET(Avulsa[[#This Row],[Squadre]],2,0),$CF$8:$CY$8,0)+1,FALSE),""))</f>
        <v/>
      </c>
      <c r="AQ24" s="2" t="str">
        <f ca="1">IF(Avulsa[[#This Row],[Parimerito]]="","",IF(Avulsa[[#This Row],[Parimerito]]=OFFSET(Avulsa[[#This Row],[Parimerito]],-2,0),VLOOKUP(Avulsa[[#This Row],[Squadre]],$CE$9:$CY$28,MATCH(OFFSET(Avulsa[[#This Row],[Squadre]],-2,0),$CF$8:$CY$8,0)+1,FALSE),""))</f>
        <v/>
      </c>
      <c r="AR24" s="2" t="str">
        <f ca="1">IF(Avulsa[[#This Row],[Parimerito]]="","",IF(Avulsa[[#This Row],[Parimerito]]=OFFSET(Avulsa[[#This Row],[Parimerito]],3,0),VLOOKUP(Avulsa[[#This Row],[Squadre]],$CE$9:$CY$28,MATCH(OFFSET(Avulsa[[#This Row],[Squadre]],3,0),$CF$8:$CY$8,0)+1,FALSE),""))</f>
        <v/>
      </c>
      <c r="AS24" s="2" t="str">
        <f ca="1">IF(Avulsa[[#This Row],[Parimerito]]="","",IF(Avulsa[[#This Row],[Parimerito]]=OFFSET(Avulsa[[#This Row],[Parimerito]],-3,0),VLOOKUP(Avulsa[[#This Row],[Squadre]],$CE$9:$CY$28,MATCH(OFFSET(Avulsa[[#This Row],[Squadre]],-3,0),$CF$8:$CY$8,0)+1,FALSE),""))</f>
        <v/>
      </c>
      <c r="AT24" s="2" t="str">
        <f ca="1">IF(Avulsa[[#This Row],[Parimerito]]="","",IF(Avulsa[[#This Row],[Parimerito]]=OFFSET(Avulsa[[#This Row],[Parimerito]],4,0),VLOOKUP(Avulsa[[#This Row],[Squadre]],$CE$9:$CY$28,MATCH(OFFSET(Avulsa[[#This Row],[Squadre]],4,0),$CF$8:$CY$8,0)+1,FALSE),""))</f>
        <v/>
      </c>
      <c r="AU24" s="2" t="str">
        <f ca="1">IF(Avulsa[[#This Row],[Parimerito]]="","",IF(Avulsa[[#This Row],[Parimerito]]=OFFSET(Avulsa[[#This Row],[Parimerito]],-4,0),VLOOKUP(Avulsa[[#This Row],[Squadre]],$CE$9:$CY$28,MATCH(OFFSET(Avulsa[[#This Row],[Squadre]],-4,0),$CF$8:$CY$8,0)+1,FALSE),""))</f>
        <v/>
      </c>
      <c r="AV24" s="2" t="e">
        <f ca="1">IF(Avulsa[[#This Row],[Parimerito]]="","",IF(Avulsa[[#This Row],[Parimerito]]=OFFSET(Avulsa[[#This Row],[Parimerito]],5,0),VLOOKUP(Avulsa[[#This Row],[Squadre]],$CE$9:$CY$28,MATCH(OFFSET(Avulsa[[#This Row],[Squadre]],5,0),$CF$8:$CY$8,0)+1,FALSE),""))</f>
        <v>#N/A</v>
      </c>
      <c r="AW24" s="2" t="str">
        <f ca="1">IF(Avulsa[[#This Row],[Parimerito]]="","",IF(Avulsa[[#This Row],[Parimerito]]=OFFSET(Avulsa[[#This Row],[Parimerito]],-5,0),VLOOKUP(Avulsa[[#This Row],[Squadre]],$CE$9:$CY$28,MATCH(OFFSET(Avulsa[[#This Row],[Squadre]],-5,0),$CF$8:$CY$8,0)+1,FALSE),""))</f>
        <v/>
      </c>
      <c r="AX24" s="2" t="e">
        <f ca="1">IF(Avulsa[[#This Row],[Parimerito]]="","",IF(Avulsa[[#This Row],[Parimerito]]=OFFSET(Avulsa[[#This Row],[Parimerito]],6,0),VLOOKUP(Avulsa[[#This Row],[Squadre]],$CE$9:$CY$28,MATCH(OFFSET(Avulsa[[#This Row],[Squadre]],6,0),$CF$8:$CY$8,0)+1,FALSE),""))</f>
        <v>#N/A</v>
      </c>
      <c r="AY24" s="2" t="str">
        <f ca="1">IF(Avulsa[[#This Row],[Parimerito]]="","",IF(Avulsa[[#This Row],[Parimerito]]=OFFSET(Avulsa[[#This Row],[Parimerito]],-6,0),VLOOKUP(Avulsa[[#This Row],[Squadre]],$CE$9:$CY$28,MATCH(OFFSET(Avulsa[[#This Row],[Squadre]],-6,0),$CF$8:$CY$8,0)+1,FALSE),""))</f>
        <v/>
      </c>
      <c r="AZ24" s="2" t="e">
        <f ca="1">IF(Avulsa[[#This Row],[Parimerito]]="","",IF(Avulsa[[#This Row],[Parimerito]]=OFFSET(Avulsa[[#This Row],[Parimerito]],7,0),VLOOKUP(Avulsa[[#This Row],[Squadre]],$CE$9:$CY$28,MATCH(OFFSET(Avulsa[[#This Row],[Squadre]],7,0),$CF$8:$CY$8,0)+1,FALSE),""))</f>
        <v>#N/A</v>
      </c>
      <c r="BA24" s="2" t="str">
        <f ca="1">IF(Avulsa[[#This Row],[Parimerito]]="","",IF(Avulsa[[#This Row],[Parimerito]]=OFFSET(Avulsa[[#This Row],[Parimerito]],-7,0),VLOOKUP(Avulsa[[#This Row],[Squadre]],$CE$9:$CY$28,MATCH(OFFSET(Avulsa[[#This Row],[Squadre]],-7,0),$CF$8:$CY$8,0)+1,FALSE),""))</f>
        <v/>
      </c>
      <c r="BB24" s="2" t="e">
        <f ca="1">IF(Avulsa[[#This Row],[Parimerito]]="","",IF(Avulsa[[#This Row],[Parimerito]]=OFFSET(Avulsa[[#This Row],[Parimerito]],8,0),VLOOKUP(Avulsa[[#This Row],[Squadre]],$CE$9:$CY$28,MATCH(OFFSET(Avulsa[[#This Row],[Squadre]],8,0),$CF$8:$CY$8,0)+1,FALSE),""))</f>
        <v>#N/A</v>
      </c>
      <c r="BC24" s="2" t="str">
        <f ca="1">IF(Avulsa[[#This Row],[Parimerito]]="","",IF(Avulsa[[#This Row],[Parimerito]]=OFFSET(Avulsa[[#This Row],[Parimerito]],-8,0),VLOOKUP(Avulsa[[#This Row],[Squadre]],$CE$9:$CY$28,MATCH(OFFSET(Avulsa[[#This Row],[Squadre]],-8,0),$CF$8:$CY$8,0)+1,FALSE),""))</f>
        <v/>
      </c>
      <c r="BD24" s="2" t="e">
        <f ca="1">IF(Avulsa[[#This Row],[Parimerito]]="","",SUM(Avulsa[[#This Row],[a1]:[h2]]))</f>
        <v>#N/A</v>
      </c>
      <c r="BE24" s="2" t="e" cm="1">
        <f t="array" aca="1" ref="BE24" ca="1">IF(Avulsa[[#This Row],[Parimerito]]="","",SUMPRODUCT(--(Avulsa[[#This Row],[Parimerito]]=Avulsa[Parimerito]),--(Avulsa[[#This Row],[Gol]]&lt;Avulsa[Gol]))+1)</f>
        <v>#N/A</v>
      </c>
      <c r="BF24" s="2" t="str">
        <f ca="1">IFERROR(Avulsa[[#This Row],[ClassificaPuntiScontriDiretti]]+Avulsa[[#This Row],[ClassificaGolScontriDiretti]]/100,"")</f>
        <v/>
      </c>
      <c r="BG24" s="2" t="str">
        <f ca="1">IFERROR(_xlfn.RANK.EQ(Avulsa[[#This Row],[calc]],Avulsa[calc],1),"")</f>
        <v/>
      </c>
      <c r="BI24" s="16" t="str" cm="1">
        <f t="array" ref="BI24">IF(INDEX(ListaSquadre[],ROW()-1-ROW(PuntiSD[#Headers]))="","",INDEX(ListaSquadre[],ROW()-1-ROW(PuntiSD[#Headers])))</f>
        <v/>
      </c>
      <c r="BJ24" s="18" t="str">
        <f>IF(PuntiSD[[#This Row],[Squadra]]="","",IF(BJ$8="","",IF(PuntiSD[[#This Row],[Squadra]]=BJ$8,"",IF(ISERROR(VLOOKUP(PuntiSD[[#This Row],[Squadra]]&amp;BJ$8,Risultati[SqrCoppie],1,FALSE)),"-",IF(AND(INDEX(Risultati[Punti_SqrA],MATCH(PuntiSD[[#This Row],[Squadra]]&amp;BJ$8,Risultati[SqrCoppie],0))="",INDEX(Risultati[Punti_SqrA],MATCH(BJ$8&amp;PuntiSD[[#This Row],[Squadra]],Risultati[SqrCoppie],0))=""),"-",SUMIFS(Risultati[Punti_SqrA],Risultati[SqrA],PuntiSD[[#This Row],[Squadra]],Risultati[SqrB],BJ$8)+SUMIFS(Risultati[Punti_SqrB],Risultati[SqrB],PuntiSD[[#This Row],[Squadra]],Risultati[SqrA],BJ$8))))))</f>
        <v/>
      </c>
      <c r="BK24" s="18" t="str">
        <f>IF(PuntiSD[[#This Row],[Squadra]]="","",IF(BK$8="","",IF(PuntiSD[[#This Row],[Squadra]]=BK$8,"",IF(ISERROR(VLOOKUP(PuntiSD[[#This Row],[Squadra]]&amp;BK$8,Risultati[SqrCoppie],1,FALSE)),"-",IF(AND(INDEX(Risultati[Punti_SqrA],MATCH(PuntiSD[[#This Row],[Squadra]]&amp;BK$8,Risultati[SqrCoppie],0))="",INDEX(Risultati[Punti_SqrA],MATCH(BK$8&amp;PuntiSD[[#This Row],[Squadra]],Risultati[SqrCoppie],0))=""),"-",SUMIFS(Risultati[Punti_SqrA],Risultati[SqrA],PuntiSD[[#This Row],[Squadra]],Risultati[SqrB],BK$8)+SUMIFS(Risultati[Punti_SqrB],Risultati[SqrB],PuntiSD[[#This Row],[Squadra]],Risultati[SqrA],BK$8))))))</f>
        <v/>
      </c>
      <c r="BL24" s="2" t="str">
        <f>IF(PuntiSD[[#This Row],[Squadra]]="","",IF(BL$8="","",IF(PuntiSD[[#This Row],[Squadra]]=BL$8,"",IF(ISERROR(VLOOKUP(PuntiSD[[#This Row],[Squadra]]&amp;BL$8,Risultati[SqrCoppie],1,FALSE)),"-",IF(AND(INDEX(Risultati[Punti_SqrA],MATCH(PuntiSD[[#This Row],[Squadra]]&amp;BL$8,Risultati[SqrCoppie],0))="",INDEX(Risultati[Punti_SqrA],MATCH(BL$8&amp;PuntiSD[[#This Row],[Squadra]],Risultati[SqrCoppie],0))=""),"-",SUMIFS(Risultati[Punti_SqrA],Risultati[SqrA],PuntiSD[[#This Row],[Squadra]],Risultati[SqrB],BL$8)+SUMIFS(Risultati[Punti_SqrB],Risultati[SqrB],PuntiSD[[#This Row],[Squadra]],Risultati[SqrA],BL$8))))))</f>
        <v/>
      </c>
      <c r="BM24" s="2" t="str">
        <f>IF(PuntiSD[[#This Row],[Squadra]]="","",IF(BM$8="","",IF(PuntiSD[[#This Row],[Squadra]]=BM$8,"",IF(ISERROR(VLOOKUP(PuntiSD[[#This Row],[Squadra]]&amp;BM$8,Risultati[SqrCoppie],1,FALSE)),"-",IF(AND(INDEX(Risultati[Punti_SqrA],MATCH(PuntiSD[[#This Row],[Squadra]]&amp;BM$8,Risultati[SqrCoppie],0))="",INDEX(Risultati[Punti_SqrA],MATCH(BM$8&amp;PuntiSD[[#This Row],[Squadra]],Risultati[SqrCoppie],0))=""),"-",SUMIFS(Risultati[Punti_SqrA],Risultati[SqrA],PuntiSD[[#This Row],[Squadra]],Risultati[SqrB],BM$8)+SUMIFS(Risultati[Punti_SqrB],Risultati[SqrB],PuntiSD[[#This Row],[Squadra]],Risultati[SqrA],BM$8))))))</f>
        <v/>
      </c>
      <c r="BN24" s="2" t="str">
        <f>IF(PuntiSD[[#This Row],[Squadra]]="","",IF(BN$8="","",IF(PuntiSD[[#This Row],[Squadra]]=BN$8,"",IF(ISERROR(VLOOKUP(PuntiSD[[#This Row],[Squadra]]&amp;BN$8,Risultati[SqrCoppie],1,FALSE)),"-",IF(AND(INDEX(Risultati[Punti_SqrA],MATCH(PuntiSD[[#This Row],[Squadra]]&amp;BN$8,Risultati[SqrCoppie],0))="",INDEX(Risultati[Punti_SqrA],MATCH(BN$8&amp;PuntiSD[[#This Row],[Squadra]],Risultati[SqrCoppie],0))=""),"-",SUMIFS(Risultati[Punti_SqrA],Risultati[SqrA],PuntiSD[[#This Row],[Squadra]],Risultati[SqrB],BN$8)+SUMIFS(Risultati[Punti_SqrB],Risultati[SqrB],PuntiSD[[#This Row],[Squadra]],Risultati[SqrA],BN$8))))))</f>
        <v/>
      </c>
      <c r="BO24" s="2" t="str">
        <f>IF(PuntiSD[[#This Row],[Squadra]]="","",IF(BO$8="","",IF(PuntiSD[[#This Row],[Squadra]]=BO$8,"",IF(ISERROR(VLOOKUP(PuntiSD[[#This Row],[Squadra]]&amp;BO$8,Risultati[SqrCoppie],1,FALSE)),"-",IF(AND(INDEX(Risultati[Punti_SqrA],MATCH(PuntiSD[[#This Row],[Squadra]]&amp;BO$8,Risultati[SqrCoppie],0))="",INDEX(Risultati[Punti_SqrA],MATCH(BO$8&amp;PuntiSD[[#This Row],[Squadra]],Risultati[SqrCoppie],0))=""),"-",SUMIFS(Risultati[Punti_SqrA],Risultati[SqrA],PuntiSD[[#This Row],[Squadra]],Risultati[SqrB],BO$8)+SUMIFS(Risultati[Punti_SqrB],Risultati[SqrB],PuntiSD[[#This Row],[Squadra]],Risultati[SqrA],BO$8))))))</f>
        <v/>
      </c>
      <c r="BP24" s="2" t="str">
        <f>IF(PuntiSD[[#This Row],[Squadra]]="","",IF(BP$8="","",IF(PuntiSD[[#This Row],[Squadra]]=BP$8,"",IF(ISERROR(VLOOKUP(PuntiSD[[#This Row],[Squadra]]&amp;BP$8,Risultati[SqrCoppie],1,FALSE)),"-",IF(AND(INDEX(Risultati[Punti_SqrA],MATCH(PuntiSD[[#This Row],[Squadra]]&amp;BP$8,Risultati[SqrCoppie],0))="",INDEX(Risultati[Punti_SqrA],MATCH(BP$8&amp;PuntiSD[[#This Row],[Squadra]],Risultati[SqrCoppie],0))=""),"-",SUMIFS(Risultati[Punti_SqrA],Risultati[SqrA],PuntiSD[[#This Row],[Squadra]],Risultati[SqrB],BP$8)+SUMIFS(Risultati[Punti_SqrB],Risultati[SqrB],PuntiSD[[#This Row],[Squadra]],Risultati[SqrA],BP$8))))))</f>
        <v/>
      </c>
      <c r="BQ24" s="2" t="str">
        <f>IF(PuntiSD[[#This Row],[Squadra]]="","",IF(BQ$8="","",IF(PuntiSD[[#This Row],[Squadra]]=BQ$8,"",IF(ISERROR(VLOOKUP(PuntiSD[[#This Row],[Squadra]]&amp;BQ$8,Risultati[SqrCoppie],1,FALSE)),"-",IF(AND(INDEX(Risultati[Punti_SqrA],MATCH(PuntiSD[[#This Row],[Squadra]]&amp;BQ$8,Risultati[SqrCoppie],0))="",INDEX(Risultati[Punti_SqrA],MATCH(BQ$8&amp;PuntiSD[[#This Row],[Squadra]],Risultati[SqrCoppie],0))="",),"-",SUMIFS(Risultati[Punti_SqrA],Risultati[SqrA],PuntiSD[[#This Row],[Squadra]],Risultati[SqrB],BQ$8)+SUMIFS(Risultati[Punti_SqrB],Risultati[SqrB],PuntiSD[[#This Row],[Squadra]],Risultati[SqrA],BQ$8))))))</f>
        <v/>
      </c>
      <c r="BR24" s="2" t="str">
        <f>IF(PuntiSD[[#This Row],[Squadra]]="","",IF(BR$8="","",IF(PuntiSD[[#This Row],[Squadra]]=BR$8,"",IF(ISERROR(VLOOKUP(PuntiSD[[#This Row],[Squadra]]&amp;BR$8,Risultati[SqrCoppie],1,FALSE)),"-",IF(AND(INDEX(Risultati[Punti_SqrA],MATCH(PuntiSD[[#This Row],[Squadra]]&amp;BR$8,Risultati[SqrCoppie],0))="",INDEX(Risultati[Punti_SqrA],MATCH(BR$8&amp;PuntiSD[[#This Row],[Squadra]],Risultati[SqrCoppie],0))=""),"-",SUMIFS(Risultati[Punti_SqrA],Risultati[SqrA],PuntiSD[[#This Row],[Squadra]],Risultati[SqrB],BR$8)+SUMIFS(Risultati[Punti_SqrB],Risultati[SqrB],PuntiSD[[#This Row],[Squadra]],Risultati[SqrA],BR$8))))))</f>
        <v/>
      </c>
      <c r="BS24" s="2" t="str">
        <f>IF(PuntiSD[[#This Row],[Squadra]]="","",IF(BS$8="","",IF(PuntiSD[[#This Row],[Squadra]]=BS$8,"",IF(ISERROR(VLOOKUP(PuntiSD[[#This Row],[Squadra]]&amp;BS$8,Risultati[SqrCoppie],1,FALSE)),"-",IF(AND(INDEX(Risultati[Punti_SqrA],MATCH(PuntiSD[[#This Row],[Squadra]]&amp;BS$8,Risultati[SqrCoppie],0))="",INDEX(Risultati[Punti_SqrA],MATCH(BS$8&amp;PuntiSD[[#This Row],[Squadra]],Risultati[SqrCoppie],0))=""),"-",SUMIFS(Risultati[Punti_SqrA],Risultati[SqrA],PuntiSD[[#This Row],[Squadra]],Risultati[SqrB],BS$8)+SUMIFS(Risultati[Punti_SqrB],Risultati[SqrB],PuntiSD[[#This Row],[Squadra]],Risultati[SqrA],BS$8))))))</f>
        <v/>
      </c>
      <c r="BT24" s="2" t="str">
        <f>IF(PuntiSD[[#This Row],[Squadra]]="","",IF(BT$8="","",IF(PuntiSD[[#This Row],[Squadra]]=BT$8,"",IF(ISERROR(VLOOKUP(PuntiSD[[#This Row],[Squadra]]&amp;BT$8,Risultati[SqrCoppie],1,FALSE)),"-",IF(AND(INDEX(Risultati[Punti_SqrA],MATCH(PuntiSD[[#This Row],[Squadra]]&amp;BT$8,Risultati[SqrCoppie],0))="",INDEX(Risultati[Punti_SqrA],MATCH(BT$8&amp;PuntiSD[[#This Row],[Squadra]],Risultati[SqrCoppie],0))=""),"-",SUMIFS(Risultati[Punti_SqrA],Risultati[SqrA],PuntiSD[[#This Row],[Squadra]],Risultati[SqrB],BT$8)+SUMIFS(Risultati[Punti_SqrB],Risultati[SqrB],PuntiSD[[#This Row],[Squadra]],Risultati[SqrA],BT$8))))))</f>
        <v/>
      </c>
      <c r="BU24" s="2" t="str">
        <f>IF(PuntiSD[[#This Row],[Squadra]]="","",IF(BU$8="","",IF(PuntiSD[[#This Row],[Squadra]]=BU$8,"",IF(ISERROR(VLOOKUP(PuntiSD[[#This Row],[Squadra]]&amp;BU$8,Risultati[SqrCoppie],1,FALSE)),"-",IF(AND(INDEX(Risultati[Punti_SqrA],MATCH(PuntiSD[[#This Row],[Squadra]]&amp;BU$8,Risultati[SqrCoppie],0))="",INDEX(Risultati[Punti_SqrA],MATCH(BU$8&amp;PuntiSD[[#This Row],[Squadra]],Risultati[SqrCoppie],0))=""),"-",SUMIFS(Risultati[Punti_SqrA],Risultati[SqrA],PuntiSD[[#This Row],[Squadra]],Risultati[SqrB],BU$8)+SUMIFS(Risultati[Punti_SqrB],Risultati[SqrB],PuntiSD[[#This Row],[Squadra]],Risultati[SqrA],BU$8))))))</f>
        <v/>
      </c>
      <c r="BV24" s="2" t="str">
        <f>IF(PuntiSD[[#This Row],[Squadra]]="","",IF(BV$8="","",IF(PuntiSD[[#This Row],[Squadra]]=BV$8,"",IF(ISERROR(VLOOKUP(PuntiSD[[#This Row],[Squadra]]&amp;BV$8,Risultati[SqrCoppie],1,FALSE)),"-",IF(AND(INDEX(Risultati[Punti_SqrA],MATCH(PuntiSD[[#This Row],[Squadra]]&amp;BV$8,Risultati[SqrCoppie],0))="",INDEX(Risultati[Punti_SqrA],MATCH(BV$8&amp;PuntiSD[[#This Row],[Squadra]],Risultati[SqrCoppie],0))=""),"-",SUMIFS(Risultati[Punti_SqrA],Risultati[SqrA],PuntiSD[[#This Row],[Squadra]],Risultati[SqrB],BV$8)+SUMIFS(Risultati[Punti_SqrB],Risultati[SqrB],PuntiSD[[#This Row],[Squadra]],Risultati[SqrA],BV$8))))))</f>
        <v/>
      </c>
      <c r="BW24" s="2" t="str">
        <f>IF(PuntiSD[[#This Row],[Squadra]]="","",IF(BW$8="","",IF(PuntiSD[[#This Row],[Squadra]]=BW$8,"",IF(ISERROR(VLOOKUP(PuntiSD[[#This Row],[Squadra]]&amp;BW$8,Risultati[SqrCoppie],1,FALSE)),"-",IF(AND(INDEX(Risultati[Punti_SqrA],MATCH(PuntiSD[[#This Row],[Squadra]]&amp;BW$8,Risultati[SqrCoppie],0))="",INDEX(Risultati[Punti_SqrA],MATCH(BW$8&amp;PuntiSD[[#This Row],[Squadra]],Risultati[SqrCoppie],0))=""),"-",SUMIFS(Risultati[Punti_SqrA],Risultati[SqrA],PuntiSD[[#This Row],[Squadra]],Risultati[SqrB],BW$8)+SUMIFS(Risultati[Punti_SqrB],Risultati[SqrB],PuntiSD[[#This Row],[Squadra]],Risultati[SqrA],BW$8))))))</f>
        <v/>
      </c>
      <c r="BX24" s="2" t="str">
        <f>IF(PuntiSD[[#This Row],[Squadra]]="","",IF(BX$8="","",IF(PuntiSD[[#This Row],[Squadra]]=BX$8,"",IF(ISERROR(VLOOKUP(PuntiSD[[#This Row],[Squadra]]&amp;BX$8,Risultati[SqrCoppie],1,FALSE)),"-",IF(AND(INDEX(Risultati[Punti_SqrA],MATCH(PuntiSD[[#This Row],[Squadra]]&amp;BX$8,Risultati[SqrCoppie],0))="",INDEX(Risultati[Punti_SqrA],MATCH(BX$8&amp;PuntiSD[[#This Row],[Squadra]],Risultati[SqrCoppie],0))=""),"-",SUMIFS(Risultati[Punti_SqrA],Risultati[SqrA],PuntiSD[[#This Row],[Squadra]],Risultati[SqrB],BX$8)+SUMIFS(Risultati[Punti_SqrB],Risultati[SqrB],PuntiSD[[#This Row],[Squadra]],Risultati[SqrA],BX$8))))))</f>
        <v/>
      </c>
      <c r="BY24" s="2" t="str">
        <f>IF(PuntiSD[[#This Row],[Squadra]]="","",IF(BY$8="","",IF(PuntiSD[[#This Row],[Squadra]]=BY$8,"",IF(ISERROR(VLOOKUP(PuntiSD[[#This Row],[Squadra]]&amp;BY$8,Risultati[SqrCoppie],1,FALSE)),"-",IF(AND(INDEX(Risultati[Punti_SqrA],MATCH(PuntiSD[[#This Row],[Squadra]]&amp;BY$8,Risultati[SqrCoppie],0))="",INDEX(Risultati[Punti_SqrA],MATCH(BY$8&amp;PuntiSD[[#This Row],[Squadra]],Risultati[SqrCoppie],0))=""),"-",SUMIFS(Risultati[Punti_SqrA],Risultati[SqrA],PuntiSD[[#This Row],[Squadra]],Risultati[SqrB],BY$8)+SUMIFS(Risultati[Punti_SqrB],Risultati[SqrB],PuntiSD[[#This Row],[Squadra]],Risultati[SqrA],BY$8))))))</f>
        <v/>
      </c>
      <c r="BZ24" s="2" t="str">
        <f>IF(PuntiSD[[#This Row],[Squadra]]="","",IF(BZ$8="","",IF(PuntiSD[[#This Row],[Squadra]]=BZ$8,"",IF(ISERROR(VLOOKUP(PuntiSD[[#This Row],[Squadra]]&amp;BZ$8,Risultati[SqrCoppie],1,FALSE)),"-",IF(AND(INDEX(Risultati[Punti_SqrA],MATCH(PuntiSD[[#This Row],[Squadra]]&amp;BZ$8,Risultati[SqrCoppie],0))="",INDEX(Risultati[Punti_SqrA],MATCH(BZ$8&amp;PuntiSD[[#This Row],[Squadra]],Risultati[SqrCoppie],0))=""),"-",SUMIFS(Risultati[Punti_SqrA],Risultati[SqrA],PuntiSD[[#This Row],[Squadra]],Risultati[SqrB],BZ$8)+SUMIFS(Risultati[Punti_SqrB],Risultati[SqrB],PuntiSD[[#This Row],[Squadra]],Risultati[SqrA],BZ$8))))))</f>
        <v/>
      </c>
      <c r="CA24" s="2" t="str">
        <f>IF(PuntiSD[[#This Row],[Squadra]]="","",IF(CA$8="","",IF(PuntiSD[[#This Row],[Squadra]]=CA$8,"",IF(ISERROR(VLOOKUP(PuntiSD[[#This Row],[Squadra]]&amp;CA$8,Risultati[SqrCoppie],1,FALSE)),"-",IF(AND(INDEX(Risultati[Punti_SqrA],MATCH(PuntiSD[[#This Row],[Squadra]]&amp;CA$8,Risultati[SqrCoppie],0))="",INDEX(Risultati[Punti_SqrA],MATCH(CA$8&amp;PuntiSD[[#This Row],[Squadra]],Risultati[SqrCoppie],0))=""),"-",SUMIFS(Risultati[Punti_SqrA],Risultati[SqrA],PuntiSD[[#This Row],[Squadra]],Risultati[SqrB],CA$8)+SUMIFS(Risultati[Punti_SqrB],Risultati[SqrB],PuntiSD[[#This Row],[Squadra]],Risultati[SqrA],CA$8))))))</f>
        <v/>
      </c>
      <c r="CB24" s="2" t="str">
        <f>IF(PuntiSD[[#This Row],[Squadra]]="","",IF(CB$8="","",IF(PuntiSD[[#This Row],[Squadra]]=CB$8,"",IF(ISERROR(VLOOKUP(PuntiSD[[#This Row],[Squadra]]&amp;CB$8,Risultati[SqrCoppie],1,FALSE)),"-",IF(AND(INDEX(Risultati[Punti_SqrA],MATCH(PuntiSD[[#This Row],[Squadra]]&amp;CB$8,Risultati[SqrCoppie],0))="",INDEX(Risultati[Punti_SqrA],MATCH(CB$8&amp;PuntiSD[[#This Row],[Squadra]],Risultati[SqrCoppie],0))=""),"-",SUMIFS(Risultati[Punti_SqrA],Risultati[SqrA],PuntiSD[[#This Row],[Squadra]],Risultati[SqrB],CB$8)+SUMIFS(Risultati[Punti_SqrB],Risultati[SqrB],PuntiSD[[#This Row],[Squadra]],Risultati[SqrA],CB$8))))))</f>
        <v/>
      </c>
      <c r="CC24" s="2" t="str">
        <f>IF(PuntiSD[[#This Row],[Squadra]]="","",IF(CC$8="","",IF(PuntiSD[[#This Row],[Squadra]]=CC$8,"",IF(ISERROR(VLOOKUP(PuntiSD[[#This Row],[Squadra]]&amp;CC$8,Risultati[SqrCoppie],1,FALSE)),"-",IF(AND(INDEX(Risultati[Punti_SqrA],MATCH(PuntiSD[[#This Row],[Squadra]]&amp;CC$8,Risultati[SqrCoppie],0))="",INDEX(Risultati[Punti_SqrA],MATCH(CC$8&amp;PuntiSD[[#This Row],[Squadra]],Risultati[SqrCoppie],0))=""),"-",SUMIFS(Risultati[Punti_SqrA],Risultati[SqrA],PuntiSD[[#This Row],[Squadra]],Risultati[SqrB],CC$8)+SUMIFS(Risultati[Punti_SqrB],Risultati[SqrB],PuntiSD[[#This Row],[Squadra]],Risultati[SqrA],CC$8))))))</f>
        <v/>
      </c>
      <c r="CE24" s="16" t="str" cm="1">
        <f t="array" ref="CE24">IF(INDEX(ListaSquadre[],ROW()-1-ROW(RetiSD[#Headers]))="","",INDEX(ListaSquadre[],ROW()-1-ROW(RetiSD[#Headers])))</f>
        <v/>
      </c>
      <c r="CF24" s="18" t="str">
        <f>IF(RetiSD[[#This Row],[Squadra]]="","",IF(CF$8="","",IF(RetiSD[[#This Row],[Squadra]]=CF$8,"",IF(ISERROR(VLOOKUP(RetiSD[[#This Row],[Squadra]]&amp;CF$8,Risultati[SqrCoppie],1,FALSE)),"-",IF(AND(INDEX(Risultati[Gol_SqrA],MATCH(RetiSD[[#This Row],[Squadra]]&amp;CF$8,Risultati[SqrCoppie],0))="",INDEX(Risultati[Gol_SqrA],MATCH(CF$8&amp;RetiSD[[#This Row],[Squadra]],Risultati[SqrCoppie],0))=""),"-",(SUMIFS(Risultati[Gol_SqrB],Risultati[SqrCoppie],CF$8&amp;RetiSD[[#This Row],[Squadra]])-SUMIFS(Risultati[Gol_SqrA],Risultati[SqrCoppie],CF$8&amp;RetiSD[[#This Row],[Squadra]]))+(SUMIFS(Risultati[Gol_SqrA],Risultati[SqrCoppie],RetiSD[[#This Row],[Squadra]]&amp;CF$8)-SUMIFS(Risultati[Gol_SqrB],Risultati[SqrCoppie],RetiSD[[#This Row],[Squadra]]&amp;CF$8)))))))</f>
        <v/>
      </c>
      <c r="CG24" s="2" t="str">
        <f>IF(RetiSD[[#This Row],[Squadra]]="","",IF(CG$8="","",IF(RetiSD[[#This Row],[Squadra]]=CG$8,"",IF(ISERROR(VLOOKUP(RetiSD[[#This Row],[Squadra]]&amp;CG$8,Risultati[SqrCoppie],1,FALSE)),"-",IF(AND(INDEX(Risultati[Gol_SqrA],MATCH(RetiSD[[#This Row],[Squadra]]&amp;CG$8,Risultati[SqrCoppie],0))="",INDEX(Risultati[Gol_SqrA],MATCH(CG$8&amp;RetiSD[[#This Row],[Squadra]],Risultati[SqrCoppie],0))=""),"-",(SUMIFS(Risultati[Gol_SqrB],Risultati[SqrCoppie],CG$8&amp;RetiSD[[#This Row],[Squadra]])-SUMIFS(Risultati[Gol_SqrA],Risultati[SqrCoppie],CG$8&amp;RetiSD[[#This Row],[Squadra]]))+(SUMIFS(Risultati[Gol_SqrA],Risultati[SqrCoppie],RetiSD[[#This Row],[Squadra]]&amp;CG$8)-SUMIFS(Risultati[Gol_SqrB],Risultati[SqrCoppie],RetiSD[[#This Row],[Squadra]]&amp;CG$8)))))))</f>
        <v/>
      </c>
      <c r="CH24" s="2" t="str">
        <f>IF(RetiSD[[#This Row],[Squadra]]="","",IF(CH$8="","",IF(RetiSD[[#This Row],[Squadra]]=CH$8,"",IF(ISERROR(VLOOKUP(RetiSD[[#This Row],[Squadra]]&amp;CH$8,Risultati[SqrCoppie],1,FALSE)),"-",IF(AND(INDEX(Risultati[Gol_SqrA],MATCH(RetiSD[[#This Row],[Squadra]]&amp;CH$8,Risultati[SqrCoppie],0))="",INDEX(Risultati[Gol_SqrA],MATCH(CH$8&amp;RetiSD[[#This Row],[Squadra]],Risultati[SqrCoppie],0))=""),"-",(SUMIFS(Risultati[Gol_SqrB],Risultati[SqrCoppie],CH$8&amp;RetiSD[[#This Row],[Squadra]])-SUMIFS(Risultati[Gol_SqrA],Risultati[SqrCoppie],CH$8&amp;RetiSD[[#This Row],[Squadra]]))+(SUMIFS(Risultati[Gol_SqrA],Risultati[SqrCoppie],RetiSD[[#This Row],[Squadra]]&amp;CH$8)-SUMIFS(Risultati[Gol_SqrB],Risultati[SqrCoppie],RetiSD[[#This Row],[Squadra]]&amp;CH$8)))))))</f>
        <v/>
      </c>
      <c r="CI24" s="2" t="str">
        <f>IF(RetiSD[[#This Row],[Squadra]]="","",IF(CI$8="","",IF(RetiSD[[#This Row],[Squadra]]=CI$8,"",IF(ISERROR(VLOOKUP(RetiSD[[#This Row],[Squadra]]&amp;CI$8,Risultati[SqrCoppie],1,FALSE)),"-",IF(AND(INDEX(Risultati[Gol_SqrA],MATCH(RetiSD[[#This Row],[Squadra]]&amp;CI$8,Risultati[SqrCoppie],0))="",INDEX(Risultati[Gol_SqrA],MATCH(CI$8&amp;RetiSD[[#This Row],[Squadra]],Risultati[SqrCoppie],0))=""),"-",(SUMIFS(Risultati[Gol_SqrB],Risultati[SqrCoppie],CI$8&amp;RetiSD[[#This Row],[Squadra]])-SUMIFS(Risultati[Gol_SqrA],Risultati[SqrCoppie],CI$8&amp;RetiSD[[#This Row],[Squadra]]))+(SUMIFS(Risultati[Gol_SqrA],Risultati[SqrCoppie],RetiSD[[#This Row],[Squadra]]&amp;CI$8)-SUMIFS(Risultati[Gol_SqrB],Risultati[SqrCoppie],RetiSD[[#This Row],[Squadra]]&amp;CI$8)))))))</f>
        <v/>
      </c>
      <c r="CJ24" s="2" t="str">
        <f>IF(RetiSD[[#This Row],[Squadra]]="","",IF(CJ$8="","",IF(RetiSD[[#This Row],[Squadra]]=CJ$8,"",IF(ISERROR(VLOOKUP(RetiSD[[#This Row],[Squadra]]&amp;CJ$8,Risultati[SqrCoppie],1,FALSE)),"-",IF(AND(INDEX(Risultati[Gol_SqrA],MATCH(RetiSD[[#This Row],[Squadra]]&amp;CJ$8,Risultati[SqrCoppie],0))="",INDEX(Risultati[Gol_SqrA],MATCH(CJ$8&amp;RetiSD[[#This Row],[Squadra]],Risultati[SqrCoppie],0))=""),"-",(SUMIFS(Risultati[Gol_SqrB],Risultati[SqrCoppie],CJ$8&amp;RetiSD[[#This Row],[Squadra]])-SUMIFS(Risultati[Gol_SqrA],Risultati[SqrCoppie],CJ$8&amp;RetiSD[[#This Row],[Squadra]]))+(SUMIFS(Risultati[Gol_SqrA],Risultati[SqrCoppie],RetiSD[[#This Row],[Squadra]]&amp;CJ$8)-SUMIFS(Risultati[Gol_SqrB],Risultati[SqrCoppie],RetiSD[[#This Row],[Squadra]]&amp;CJ$8)))))))</f>
        <v/>
      </c>
      <c r="CK24" s="2" t="str">
        <f>IF(RetiSD[[#This Row],[Squadra]]="","",IF(CK$8="","",IF(RetiSD[[#This Row],[Squadra]]=CK$8,"",IF(ISERROR(VLOOKUP(RetiSD[[#This Row],[Squadra]]&amp;CK$8,Risultati[SqrCoppie],1,FALSE)),"-",IF(AND(INDEX(Risultati[Gol_SqrA],MATCH(RetiSD[[#This Row],[Squadra]]&amp;CK$8,Risultati[SqrCoppie],0))="",INDEX(Risultati[Gol_SqrA],MATCH(CK$8&amp;RetiSD[[#This Row],[Squadra]],Risultati[SqrCoppie],0))=""),"-",(SUMIFS(Risultati[Gol_SqrB],Risultati[SqrCoppie],CK$8&amp;RetiSD[[#This Row],[Squadra]])-SUMIFS(Risultati[Gol_SqrA],Risultati[SqrCoppie],CK$8&amp;RetiSD[[#This Row],[Squadra]]))+(SUMIFS(Risultati[Gol_SqrA],Risultati[SqrCoppie],RetiSD[[#This Row],[Squadra]]&amp;CK$8)-SUMIFS(Risultati[Gol_SqrB],Risultati[SqrCoppie],RetiSD[[#This Row],[Squadra]]&amp;CK$8)))))))</f>
        <v/>
      </c>
      <c r="CL24" s="2" t="str">
        <f>IF(RetiSD[[#This Row],[Squadra]]="","",IF(CL$8="","",IF(RetiSD[[#This Row],[Squadra]]=CL$8,"",IF(ISERROR(VLOOKUP(RetiSD[[#This Row],[Squadra]]&amp;CL$8,Risultati[SqrCoppie],1,FALSE)),"-",IF(AND(INDEX(Risultati[Gol_SqrA],MATCH(RetiSD[[#This Row],[Squadra]]&amp;CL$8,Risultati[SqrCoppie],0))="",INDEX(Risultati[Gol_SqrA],MATCH(CL$8&amp;RetiSD[[#This Row],[Squadra]],Risultati[SqrCoppie],0))=""),"-",(SUMIFS(Risultati[Gol_SqrB],Risultati[SqrCoppie],CL$8&amp;RetiSD[[#This Row],[Squadra]])-SUMIFS(Risultati[Gol_SqrA],Risultati[SqrCoppie],CL$8&amp;RetiSD[[#This Row],[Squadra]]))+(SUMIFS(Risultati[Gol_SqrA],Risultati[SqrCoppie],RetiSD[[#This Row],[Squadra]]&amp;CL$8)-SUMIFS(Risultati[Gol_SqrB],Risultati[SqrCoppie],RetiSD[[#This Row],[Squadra]]&amp;CL$8)))))))</f>
        <v/>
      </c>
      <c r="CM24" s="2" t="str">
        <f>IF(RetiSD[[#This Row],[Squadra]]="","",IF(CM$8="","",IF(RetiSD[[#This Row],[Squadra]]=CM$8,"",IF(ISERROR(VLOOKUP(RetiSD[[#This Row],[Squadra]]&amp;CM$8,Risultati[SqrCoppie],1,FALSE)),"-",IF(AND(INDEX(Risultati[Gol_SqrA],MATCH(RetiSD[[#This Row],[Squadra]]&amp;CM$8,Risultati[SqrCoppie],0))="",INDEX(Risultati[Gol_SqrA],MATCH(CM$8&amp;RetiSD[[#This Row],[Squadra]],Risultati[SqrCoppie],0))=""),"-",(SUMIFS(Risultati[Gol_SqrB],Risultati[SqrCoppie],CM$8&amp;RetiSD[[#This Row],[Squadra]])-SUMIFS(Risultati[Gol_SqrA],Risultati[SqrCoppie],CM$8&amp;RetiSD[[#This Row],[Squadra]]))+(SUMIFS(Risultati[Gol_SqrA],Risultati[SqrCoppie],RetiSD[[#This Row],[Squadra]]&amp;CM$8)-SUMIFS(Risultati[Gol_SqrB],Risultati[SqrCoppie],RetiSD[[#This Row],[Squadra]]&amp;CM$8)))))))</f>
        <v/>
      </c>
      <c r="CN24" s="2" t="str">
        <f>IF(RetiSD[[#This Row],[Squadra]]="","",IF(CN$8="","",IF(RetiSD[[#This Row],[Squadra]]=CN$8,"",IF(ISERROR(VLOOKUP(RetiSD[[#This Row],[Squadra]]&amp;CN$8,Risultati[SqrCoppie],1,FALSE)),"-",IF(AND(INDEX(Risultati[Gol_SqrA],MATCH(RetiSD[[#This Row],[Squadra]]&amp;CN$8,Risultati[SqrCoppie],0))="",INDEX(Risultati[Gol_SqrA],MATCH(CN$8&amp;RetiSD[[#This Row],[Squadra]],Risultati[SqrCoppie],0))=""),"-",(SUMIFS(Risultati[Gol_SqrB],Risultati[SqrCoppie],CN$8&amp;RetiSD[[#This Row],[Squadra]])-SUMIFS(Risultati[Gol_SqrA],Risultati[SqrCoppie],CN$8&amp;RetiSD[[#This Row],[Squadra]]))+(SUMIFS(Risultati[Gol_SqrA],Risultati[SqrCoppie],RetiSD[[#This Row],[Squadra]]&amp;CN$8)-SUMIFS(Risultati[Gol_SqrB],Risultati[SqrCoppie],RetiSD[[#This Row],[Squadra]]&amp;CN$8)))))))</f>
        <v/>
      </c>
      <c r="CO24" s="2" t="str">
        <f>IF(RetiSD[[#This Row],[Squadra]]="","",IF(CO$8="","",IF(RetiSD[[#This Row],[Squadra]]=CO$8,"",IF(ISERROR(VLOOKUP(RetiSD[[#This Row],[Squadra]]&amp;CO$8,Risultati[SqrCoppie],1,FALSE)),"-",IF(AND(INDEX(Risultati[Gol_SqrA],MATCH(RetiSD[[#This Row],[Squadra]]&amp;CO$8,Risultati[SqrCoppie],0))="",INDEX(Risultati[Gol_SqrA],MATCH(CO$8&amp;RetiSD[[#This Row],[Squadra]],Risultati[SqrCoppie],0))=""),"-",(SUMIFS(Risultati[Gol_SqrB],Risultati[SqrCoppie],CO$8&amp;RetiSD[[#This Row],[Squadra]])-SUMIFS(Risultati[Gol_SqrA],Risultati[SqrCoppie],CO$8&amp;RetiSD[[#This Row],[Squadra]]))+(SUMIFS(Risultati[Gol_SqrA],Risultati[SqrCoppie],RetiSD[[#This Row],[Squadra]]&amp;CO$8)-SUMIFS(Risultati[Gol_SqrB],Risultati[SqrCoppie],RetiSD[[#This Row],[Squadra]]&amp;CO$8)))))))</f>
        <v/>
      </c>
      <c r="CP24" s="2" t="str">
        <f>IF(RetiSD[[#This Row],[Squadra]]="","",IF(CP$8="","",IF(RetiSD[[#This Row],[Squadra]]=CP$8,"",IF(ISERROR(VLOOKUP(RetiSD[[#This Row],[Squadra]]&amp;CP$8,Risultati[SqrCoppie],1,FALSE)),"-",IF(AND(INDEX(Risultati[Gol_SqrA],MATCH(RetiSD[[#This Row],[Squadra]]&amp;CP$8,Risultati[SqrCoppie],0))="",INDEX(Risultati[Gol_SqrA],MATCH(CP$8&amp;RetiSD[[#This Row],[Squadra]],Risultati[SqrCoppie],0))=""),"-",(SUMIFS(Risultati[Gol_SqrB],Risultati[SqrCoppie],CP$8&amp;RetiSD[[#This Row],[Squadra]])-SUMIFS(Risultati[Gol_SqrA],Risultati[SqrCoppie],CP$8&amp;RetiSD[[#This Row],[Squadra]]))+(SUMIFS(Risultati[Gol_SqrA],Risultati[SqrCoppie],RetiSD[[#This Row],[Squadra]]&amp;CP$8)-SUMIFS(Risultati[Gol_SqrB],Risultati[SqrCoppie],RetiSD[[#This Row],[Squadra]]&amp;CP$8)))))))</f>
        <v/>
      </c>
      <c r="CQ24" s="2" t="str">
        <f>IF(RetiSD[[#This Row],[Squadra]]="","",IF(CQ$8="","",IF(RetiSD[[#This Row],[Squadra]]=CQ$8,"",IF(ISERROR(VLOOKUP(RetiSD[[#This Row],[Squadra]]&amp;CQ$8,Risultati[SqrCoppie],1,FALSE)),"-",IF(AND(INDEX(Risultati[Gol_SqrA],MATCH(RetiSD[[#This Row],[Squadra]]&amp;CQ$8,Risultati[SqrCoppie],0))="",INDEX(Risultati[Gol_SqrA],MATCH(CQ$8&amp;RetiSD[[#This Row],[Squadra]],Risultati[SqrCoppie],0))=""),"-",(SUMIFS(Risultati[Gol_SqrB],Risultati[SqrCoppie],CQ$8&amp;RetiSD[[#This Row],[Squadra]])-SUMIFS(Risultati[Gol_SqrA],Risultati[SqrCoppie],CQ$8&amp;RetiSD[[#This Row],[Squadra]]))+(SUMIFS(Risultati[Gol_SqrA],Risultati[SqrCoppie],RetiSD[[#This Row],[Squadra]]&amp;CQ$8)-SUMIFS(Risultati[Gol_SqrB],Risultati[SqrCoppie],RetiSD[[#This Row],[Squadra]]&amp;CQ$8)))))))</f>
        <v/>
      </c>
      <c r="CR24" s="2" t="str">
        <f>IF(RetiSD[[#This Row],[Squadra]]="","",IF(CR$8="","",IF(RetiSD[[#This Row],[Squadra]]=CR$8,"",IF(ISERROR(VLOOKUP(RetiSD[[#This Row],[Squadra]]&amp;CR$8,Risultati[SqrCoppie],1,FALSE)),"-",IF(AND(INDEX(Risultati[Gol_SqrA],MATCH(RetiSD[[#This Row],[Squadra]]&amp;CR$8,Risultati[SqrCoppie],0))="",INDEX(Risultati[Gol_SqrA],MATCH(CR$8&amp;RetiSD[[#This Row],[Squadra]],Risultati[SqrCoppie],0))=""),"-",(SUMIFS(Risultati[Gol_SqrB],Risultati[SqrCoppie],CR$8&amp;RetiSD[[#This Row],[Squadra]])-SUMIFS(Risultati[Gol_SqrA],Risultati[SqrCoppie],CR$8&amp;RetiSD[[#This Row],[Squadra]]))+(SUMIFS(Risultati[Gol_SqrA],Risultati[SqrCoppie],RetiSD[[#This Row],[Squadra]]&amp;CR$8)-SUMIFS(Risultati[Gol_SqrB],Risultati[SqrCoppie],RetiSD[[#This Row],[Squadra]]&amp;CR$8)))))))</f>
        <v/>
      </c>
      <c r="CS24" s="2" t="str">
        <f>IF(RetiSD[[#This Row],[Squadra]]="","",IF(CS$8="","",IF(RetiSD[[#This Row],[Squadra]]=CS$8,"",IF(ISERROR(VLOOKUP(RetiSD[[#This Row],[Squadra]]&amp;CS$8,Risultati[SqrCoppie],1,FALSE)),"-",IF(AND(INDEX(Risultati[Gol_SqrA],MATCH(RetiSD[[#This Row],[Squadra]]&amp;CS$8,Risultati[SqrCoppie],0))="",INDEX(Risultati[Gol_SqrA],MATCH(CS$8&amp;RetiSD[[#This Row],[Squadra]],Risultati[SqrCoppie],0))=""),"-",(SUMIFS(Risultati[Gol_SqrB],Risultati[SqrCoppie],CS$8&amp;RetiSD[[#This Row],[Squadra]])-SUMIFS(Risultati[Gol_SqrA],Risultati[SqrCoppie],CS$8&amp;RetiSD[[#This Row],[Squadra]]))+(SUMIFS(Risultati[Gol_SqrA],Risultati[SqrCoppie],RetiSD[[#This Row],[Squadra]]&amp;CS$8)-SUMIFS(Risultati[Gol_SqrB],Risultati[SqrCoppie],RetiSD[[#This Row],[Squadra]]&amp;CS$8)))))))</f>
        <v/>
      </c>
      <c r="CT24" s="2" t="str">
        <f>IF(RetiSD[[#This Row],[Squadra]]="","",IF(CT$8="","",IF(RetiSD[[#This Row],[Squadra]]=CT$8,"",IF(ISERROR(VLOOKUP(RetiSD[[#This Row],[Squadra]]&amp;CT$8,Risultati[SqrCoppie],1,FALSE)),"-",IF(AND(INDEX(Risultati[Gol_SqrA],MATCH(RetiSD[[#This Row],[Squadra]]&amp;CT$8,Risultati[SqrCoppie],0))="",INDEX(Risultati[Gol_SqrA],MATCH(CT$8&amp;RetiSD[[#This Row],[Squadra]],Risultati[SqrCoppie],0))=""),"-",(SUMIFS(Risultati[Gol_SqrB],Risultati[SqrCoppie],CT$8&amp;RetiSD[[#This Row],[Squadra]])-SUMIFS(Risultati[Gol_SqrA],Risultati[SqrCoppie],CT$8&amp;RetiSD[[#This Row],[Squadra]]))+(SUMIFS(Risultati[Gol_SqrA],Risultati[SqrCoppie],RetiSD[[#This Row],[Squadra]]&amp;CT$8)-SUMIFS(Risultati[Gol_SqrB],Risultati[SqrCoppie],RetiSD[[#This Row],[Squadra]]&amp;CT$8)))))))</f>
        <v/>
      </c>
      <c r="CU24" s="2" t="str">
        <f>IF(RetiSD[[#This Row],[Squadra]]="","",IF(CU$8="","",IF(RetiSD[[#This Row],[Squadra]]=CU$8,"",IF(ISERROR(VLOOKUP(RetiSD[[#This Row],[Squadra]]&amp;CU$8,Risultati[SqrCoppie],1,FALSE)),"-",IF(AND(INDEX(Risultati[Gol_SqrA],MATCH(RetiSD[[#This Row],[Squadra]]&amp;CU$8,Risultati[SqrCoppie],0))="",INDEX(Risultati[Gol_SqrA],MATCH(CU$8&amp;RetiSD[[#This Row],[Squadra]],Risultati[SqrCoppie],0))=""),"-",(SUMIFS(Risultati[Gol_SqrB],Risultati[SqrCoppie],CU$8&amp;RetiSD[[#This Row],[Squadra]])-SUMIFS(Risultati[Gol_SqrA],Risultati[SqrCoppie],CU$8&amp;RetiSD[[#This Row],[Squadra]]))+(SUMIFS(Risultati[Gol_SqrA],Risultati[SqrCoppie],RetiSD[[#This Row],[Squadra]]&amp;CU$8)-SUMIFS(Risultati[Gol_SqrB],Risultati[SqrCoppie],RetiSD[[#This Row],[Squadra]]&amp;CU$8)))))))</f>
        <v/>
      </c>
      <c r="CV24" s="2" t="str">
        <f>IF(RetiSD[[#This Row],[Squadra]]="","",IF(CV$8="","",IF(RetiSD[[#This Row],[Squadra]]=CV$8,"",IF(ISERROR(VLOOKUP(RetiSD[[#This Row],[Squadra]]&amp;CV$8,Risultati[SqrCoppie],1,FALSE)),"-",IF(AND(INDEX(Risultati[Gol_SqrA],MATCH(RetiSD[[#This Row],[Squadra]]&amp;CV$8,Risultati[SqrCoppie],0))="",INDEX(Risultati[Gol_SqrA],MATCH(CV$8&amp;RetiSD[[#This Row],[Squadra]],Risultati[SqrCoppie],0))=""),"-",(SUMIFS(Risultati[Gol_SqrB],Risultati[SqrCoppie],CV$8&amp;RetiSD[[#This Row],[Squadra]])-SUMIFS(Risultati[Gol_SqrA],Risultati[SqrCoppie],CV$8&amp;RetiSD[[#This Row],[Squadra]]))+(SUMIFS(Risultati[Gol_SqrA],Risultati[SqrCoppie],RetiSD[[#This Row],[Squadra]]&amp;CV$8)-SUMIFS(Risultati[Gol_SqrB],Risultati[SqrCoppie],RetiSD[[#This Row],[Squadra]]&amp;CV$8)))))))</f>
        <v/>
      </c>
      <c r="CW24" s="2" t="str">
        <f>IF(RetiSD[[#This Row],[Squadra]]="","",IF(CW$8="","",IF(RetiSD[[#This Row],[Squadra]]=CW$8,"",IF(ISERROR(VLOOKUP(RetiSD[[#This Row],[Squadra]]&amp;CW$8,Risultati[SqrCoppie],1,FALSE)),"-",IF(AND(INDEX(Risultati[Gol_SqrA],MATCH(RetiSD[[#This Row],[Squadra]]&amp;CW$8,Risultati[SqrCoppie],0))="",INDEX(Risultati[Gol_SqrA],MATCH(CW$8&amp;RetiSD[[#This Row],[Squadra]],Risultati[SqrCoppie],0))=""),"-",(SUMIFS(Risultati[Gol_SqrB],Risultati[SqrCoppie],CW$8&amp;RetiSD[[#This Row],[Squadra]])-SUMIFS(Risultati[Gol_SqrA],Risultati[SqrCoppie],CW$8&amp;RetiSD[[#This Row],[Squadra]]))+(SUMIFS(Risultati[Gol_SqrA],Risultati[SqrCoppie],RetiSD[[#This Row],[Squadra]]&amp;CW$8)-SUMIFS(Risultati[Gol_SqrB],Risultati[SqrCoppie],RetiSD[[#This Row],[Squadra]]&amp;CW$8)))))))</f>
        <v/>
      </c>
      <c r="CX24" s="2" t="str">
        <f>IF(RetiSD[[#This Row],[Squadra]]="","",IF(CX$8="","",IF(RetiSD[[#This Row],[Squadra]]=CX$8,"",IF(ISERROR(VLOOKUP(RetiSD[[#This Row],[Squadra]]&amp;CX$8,Risultati[SqrCoppie],1,FALSE)),"-",IF(AND(INDEX(Risultati[Gol_SqrA],MATCH(RetiSD[[#This Row],[Squadra]]&amp;CX$8,Risultati[SqrCoppie],0))="",INDEX(Risultati[Gol_SqrA],MATCH(CX$8&amp;RetiSD[[#This Row],[Squadra]],Risultati[SqrCoppie],0))=""),"-",(SUMIFS(Risultati[Gol_SqrB],Risultati[SqrCoppie],CX$8&amp;RetiSD[[#This Row],[Squadra]])-SUMIFS(Risultati[Gol_SqrA],Risultati[SqrCoppie],CX$8&amp;RetiSD[[#This Row],[Squadra]]))+(SUMIFS(Risultati[Gol_SqrA],Risultati[SqrCoppie],RetiSD[[#This Row],[Squadra]]&amp;CX$8)-SUMIFS(Risultati[Gol_SqrB],Risultati[SqrCoppie],RetiSD[[#This Row],[Squadra]]&amp;CX$8)))))))</f>
        <v/>
      </c>
      <c r="CY24" s="2" t="str">
        <f>IF(RetiSD[[#This Row],[Squadra]]="","",IF(CY$8="","",IF(RetiSD[[#This Row],[Squadra]]=CY$8,"",IF(ISERROR(VLOOKUP(RetiSD[[#This Row],[Squadra]]&amp;CY$8,Risultati[SqrCoppie],1,FALSE)),"-",IF(AND(INDEX(Risultati[Gol_SqrA],MATCH(RetiSD[[#This Row],[Squadra]]&amp;CY$8,Risultati[SqrCoppie],0))="",INDEX(Risultati[Gol_SqrA],MATCH(CY$8&amp;RetiSD[[#This Row],[Squadra]],Risultati[SqrCoppie],0))=""),"-",(SUMIFS(Risultati[Gol_SqrB],Risultati[SqrCoppie],CY$8&amp;RetiSD[[#This Row],[Squadra]])-SUMIFS(Risultati[Gol_SqrA],Risultati[SqrCoppie],CY$8&amp;RetiSD[[#This Row],[Squadra]]))+(SUMIFS(Risultati[Gol_SqrA],Risultati[SqrCoppie],RetiSD[[#This Row],[Squadra]]&amp;CY$8)-SUMIFS(Risultati[Gol_SqrB],Risultati[SqrCoppie],RetiSD[[#This Row],[Squadra]]&amp;CY$8)))))))</f>
        <v/>
      </c>
      <c r="DA24" s="1" t="str" cm="1">
        <f t="array" ref="DA24">IF(INDEX(ListaSquadre[],ROW()-ROW(Classifica[#Headers]))="","",INDEX(ListaSquadre[],ROW()-ROW(Classifica[#Headers])))</f>
        <v/>
      </c>
      <c r="DB24" s="2">
        <f ca="1">SUMIF(Risultati[SqrA],Classifica[[#This Row],[Squadra]],Risultati[Punti_SqrA])+SUMIF(Risultati[SqrB],Classifica[[#This Row],[Squadra]],Risultati[Punti_SqrB])-INDEX(Penalizzazione[PuntiPen],MATCH(Classifica[[#This Row],[Squadra]],Penalizzazione[ListaSqr],0))</f>
        <v>0</v>
      </c>
      <c r="DC24" s="2">
        <f ca="1">COUNTIFS(Risultati[Punti_SqrA],"&gt;=0",Risultati[SqrA],Classifica[[#This Row],[Squadra]])+COUNTIFS(Risultati[Punti_SqrB],"&gt;=0",Risultati[SqrB],Classifica[[#This Row],[Squadra]])</f>
        <v>0</v>
      </c>
      <c r="DD24" s="2">
        <f ca="1">Classifica[[#This Row],[Punti]]-Classifica[[#This Row],[Giocate]]/100-ROW()/100000</f>
        <v>-2.4000000000000001E-4</v>
      </c>
      <c r="DE24" s="2" t="str">
        <f t="array" aca="1" ref="DE24" ca="1">INDEX(Classifica[Squadra],MATCH(LARGE(Classifica[Parziale],ROW()-ROW(Classifica[#Headers])),Classifica[Parziale],0))</f>
        <v/>
      </c>
      <c r="DF24" s="2">
        <f ca="1">INDEX(Classifica[Punti],MATCH(Classifica[[#This Row],[ClParziale]],Classifica[Squadra],0))-INDEX(Classifica[Giocate],MATCH(Classifica[[#This Row],[ClParziale]],Classifica[Squadra],0))/100</f>
        <v>0</v>
      </c>
      <c r="DG24" s="2" t="str">
        <f ca="1">IF(COUNTIF(Classifica[PreParimerito],Classifica[[#This Row],[PreParimerito]])&gt;1,Classifica[[#This Row],[ClParziale]],"")</f>
        <v/>
      </c>
      <c r="DH24" s="2">
        <f ca="1">IF(Classifica[[#This Row],[Parimerito]]="",0,INDEX(Avulsa[ClassificaFinaleScontriDiretti],MATCH(Classifica[[#This Row],[Parimerito]],Avulsa[Squadre],0)))</f>
        <v>0</v>
      </c>
      <c r="DI24" s="2">
        <f ca="1">SUMIF(Risultati[SqrA],Classifica[[#This Row],[ClParziale]],Risultati[Gol_SqrA])+SUMIF(Risultati[SqrB],Classifica[[#This Row],[ClParziale]],Risultati[Gol_SqrB])</f>
        <v>0</v>
      </c>
      <c r="DJ24" s="2">
        <f ca="1">SUMIF(Risultati[SqrA],Classifica[[#This Row],[ClParziale]],Risultati[Gol_SqrB])+SUMIF(Risultati[SqrB],Classifica[[#This Row],[ClParziale]],Risultati[Gol_SqrA])</f>
        <v>0</v>
      </c>
      <c r="DK24" s="2">
        <f ca="1">Classifica[[#This Row],[GolFatti]]-Classifica[[#This Row],[GolSubiti]]</f>
        <v>0</v>
      </c>
      <c r="DL24" s="2">
        <f ca="1">(INDEX(Classifica[Punti],MATCH(Classifica[[#This Row],[ClParziale]],Classifica[Squadra],0))-INDEX(Classifica[Giocate],MATCH(Classifica[[#This Row],[ClParziale]],Classifica[Squadra],0))/100-Classifica[[#This Row],[Avulsa]]/10000+Classifica[[#This Row],[DifferenzaReti]]/1000000+Classifica[[#This Row],[GolFatti]]/100000000-COUNTIF(Classifica[ClParziale],"&lt;="&amp;Classifica[[#This Row],[ClParziale]])/10000000000)</f>
        <v>0</v>
      </c>
      <c r="DM24" s="2">
        <f ca="1">_xlfn.RANK.EQ(Classifica[[#This Row],[CalcoloClassificaFinale]],Classifica[CalcoloClassificaFinale],0)</f>
        <v>1</v>
      </c>
    </row>
    <row r="25" spans="2:117" x14ac:dyDescent="0.2">
      <c r="B25" s="1">
        <f t="shared" ca="1" si="0"/>
        <v>33</v>
      </c>
      <c r="C25" s="2" cm="1">
        <f t="array" ref="C25">Check[]/2</f>
        <v>2</v>
      </c>
      <c r="D25" s="1" t="str" cm="1">
        <f t="array" ref="D25">IF(ROW()-ROW(Helper[#Headers])&lt;Check[],"Giornata"&amp;ROW()-ROW(Helper[#Headers]),IF(ROW()-ROW(Helper[#Headers])&gt;(Check[]-1)*2,"","Giornata"&amp;12+ROW(D25)-Check[]))</f>
        <v/>
      </c>
      <c r="F25" s="1" t="str" cm="1">
        <f t="array" ref="F25">IF(ROW()-ROW(Risultati[#Headers])&gt;Check[]*(Check[]-1),"",Check[]*(Check[]-1)-Check[]*(Check[]-1)+ROW()-ROW(Risultati[#Headers]))</f>
        <v/>
      </c>
      <c r="G25" s="1" t="str">
        <f>IF(Risultati[[#This Row],[ID_Riga]]="","",VLOOKUP(F25,Helper[],3,TRUE))</f>
        <v/>
      </c>
      <c r="H25" s="1" t="str">
        <f>IF(Risultati[[#This Row],[ID_Riga]]="","",Risultati[[#This Row],[ID_Riga]]-VLOOKUP(Risultati[[#This Row],[ID_Riga]],Helper[],1,TRUE)+1)</f>
        <v/>
      </c>
      <c r="I25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5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5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5" s="1" t="str">
        <f ca="1">IF(Risultati[[#This Row],[Punti_SqrA]]="","",IF(Risultati[[#This Row],[Punti_SqrA]]=3,0,IF(Risultati[[#This Row],[Punti_SqrA]]=0,3,1)))</f>
        <v/>
      </c>
      <c r="M25" s="1" t="str">
        <f ca="1">IF(Risultati[[#This Row],[Punti_SqrA]]="","",SUM(INDEX(INDIRECT(Risultati[[#This Row],[Tabella]]),Risultati[[#This Row],[RigaTab]],3)))</f>
        <v/>
      </c>
      <c r="N25" s="1" t="str">
        <f ca="1">IF(Risultati[[#This Row],[Punti_SqrA]]="","",SUM(INDEX(INDIRECT(Risultati[[#This Row],[Tabella]]),Risultati[[#This Row],[RigaTab]],4)))</f>
        <v/>
      </c>
      <c r="O25" s="1" t="str">
        <f ca="1">Risultati[[#This Row],[SqrA]]&amp;Risultati[[#This Row],[SqrB]]</f>
        <v/>
      </c>
      <c r="Q25" s="1" t="str" cm="1">
        <f t="array" ref="Q25">IF(INDEX(ListaSquadre[],ROW()-ROW(Penalizzazione[#Headers]))="","",INDEX(ListaSquadre[],ROW()-ROW(Penalizzazione[#Headers])))</f>
        <v/>
      </c>
      <c r="R25" s="1">
        <v>0</v>
      </c>
      <c r="T25" s="2">
        <f ca="1">IFERROR(INDEX(Classifica[PreParimerito],MATCH(Avulsa[[#This Row],[Squadre]],Classifica[ClParziale],0)),"")</f>
        <v>0</v>
      </c>
      <c r="U25" s="3" t="str">
        <f t="array" aca="1" ref="U25" ca="1">IF(ROWS(U$8:U24)&gt;COUNTA(Classifica[Parimerito]),"",IFERROR(INDEX(Classifica[Parimerito],SMALL(IF(Classifica[Parimerito]&lt;&gt;"",ROW(Classifica[Parimerito])-ROW(Classifica[#Headers])),ROWS(U$8:U24))),""))</f>
        <v/>
      </c>
      <c r="V25" s="2" t="str">
        <f ca="1">IF(Avulsa[[#This Row],[Parimerito]]="","",IF(Avulsa[[#This Row],[Parimerito]]=OFFSET(Avulsa[[#This Row],[Parimerito]],1,0),VLOOKUP(Avulsa[[#This Row],[Squadre]],$BI$9:$CC$28,MATCH(OFFSET(Avulsa[[#This Row],[Squadre]],1,0),$BJ$8:$CC$8,0)+1,FALSE),""))</f>
        <v/>
      </c>
      <c r="W25" s="2" t="str">
        <f ca="1">IF(Avulsa[[#This Row],[Parimerito]]="","",IF(Avulsa[[#This Row],[Parimerito]]=OFFSET(Avulsa[[#This Row],[Parimerito]],-1,0),VLOOKUP(Avulsa[[#This Row],[Squadre]],$BI$9:$CC$28,MATCH(OFFSET(Avulsa[[#This Row],[Squadre]],-1,0),$BJ$8:$CC$8,0)+1,FALSE),""))</f>
        <v/>
      </c>
      <c r="X25" s="2" t="str">
        <f ca="1">IF(Avulsa[[#This Row],[Parimerito]]="","",IF(Avulsa[[#This Row],[Parimerito]]=OFFSET(Avulsa[[#This Row],[Parimerito]],2,0),VLOOKUP(Avulsa[[#This Row],[Squadre]],$BI$9:$CC$28,MATCH(OFFSET(Avulsa[[#This Row],[Squadre]],2,0),$BJ$8:$CC$8,0)+1,FALSE),""))</f>
        <v/>
      </c>
      <c r="Y25" s="2" t="str">
        <f ca="1">IF(Avulsa[[#This Row],[Parimerito]]="","",IF(Avulsa[[#This Row],[Parimerito]]=OFFSET(Avulsa[[#This Row],[Parimerito]],-2,0),VLOOKUP(Avulsa[[#This Row],[Squadre]],$BI$9:$CC$28,MATCH(OFFSET(Avulsa[[#This Row],[Squadre]],-2,0),$BJ$8:$CC$8,0)+1,FALSE),""))</f>
        <v/>
      </c>
      <c r="Z25" s="2" t="str">
        <f ca="1">IF(Avulsa[[#This Row],[Parimerito]]="","",IF(Avulsa[[#This Row],[Parimerito]]=OFFSET(Avulsa[[#This Row],[Parimerito]],3,0),VLOOKUP(Avulsa[[#This Row],[Squadre]],$BI$9:$CC$28,MATCH(OFFSET(Avulsa[[#This Row],[Squadre]],3,0),$BJ$8:$CC$8,0)+1,FALSE),""))</f>
        <v/>
      </c>
      <c r="AA25" s="2" t="str">
        <f ca="1">IF(Avulsa[[#This Row],[Parimerito]]="","",IF(Avulsa[[#This Row],[Parimerito]]=OFFSET(Avulsa[[#This Row],[Parimerito]],-3,0),VLOOKUP(Avulsa[[#This Row],[Squadre]],$BI$9:$CC$28,MATCH(OFFSET(Avulsa[[#This Row],[Squadre]],-3,0),$BJ$8:$CC$8,0)+1,FALSE),""))</f>
        <v/>
      </c>
      <c r="AB25" s="2" t="e">
        <f ca="1">IF(Avulsa[[#This Row],[Parimerito]]="","",IF(Avulsa[[#This Row],[Parimerito]]=OFFSET(Avulsa[[#This Row],[Parimerito]],4,0),VLOOKUP(Avulsa[[#This Row],[Squadre]],$BI$9:$CC$28,MATCH(OFFSET(Avulsa[[#This Row],[Squadre]],4,0),$BJ$8:$CC$8,0)+1,FALSE),""))</f>
        <v>#N/A</v>
      </c>
      <c r="AC25" s="2" t="str">
        <f ca="1">IF(Avulsa[[#This Row],[Parimerito]]="","",IF(Avulsa[[#This Row],[Parimerito]]=OFFSET(Avulsa[[#This Row],[Parimerito]],-4,0),VLOOKUP(Avulsa[[#This Row],[Squadre]],$BI$9:$CC$28,MATCH(OFFSET(Avulsa[[#This Row],[Squadre]],-4,0),$BJ$8:$CC$8,0)+1,FALSE),""))</f>
        <v/>
      </c>
      <c r="AD25" s="2" t="e">
        <f ca="1">IF(Avulsa[[#This Row],[Parimerito]]="","",IF(Avulsa[[#This Row],[Parimerito]]=OFFSET(Avulsa[[#This Row],[Parimerito]],5,0),VLOOKUP(Avulsa[[#This Row],[Squadre]],$BI$9:$CC$28,MATCH(OFFSET(Avulsa[[#This Row],[Squadre]],5,0),$BJ$8:$CC$8,0)+1,FALSE),""))</f>
        <v>#N/A</v>
      </c>
      <c r="AE25" s="2" t="str">
        <f ca="1">IF(Avulsa[[#This Row],[Parimerito]]="","",IF(Avulsa[[#This Row],[Parimerito]]=OFFSET(Avulsa[[#This Row],[Parimerito]],-5,0),VLOOKUP(Avulsa[[#This Row],[Squadre]],$BI$9:$CC$28,MATCH(OFFSET(Avulsa[[#This Row],[Squadre]],-5,0),$BJ$8:$CC$8,0)+1,FALSE),""))</f>
        <v/>
      </c>
      <c r="AF25" s="2" t="e">
        <f ca="1">IF(Avulsa[[#This Row],[Parimerito]]="","",IF(Avulsa[[#This Row],[Parimerito]]=OFFSET(Avulsa[[#This Row],[Parimerito]],6,0),VLOOKUP(Avulsa[[#This Row],[Squadre]],$BI$9:$CC$28,MATCH(OFFSET(Avulsa[[#This Row],[Squadre]],6,0),$BJ$8:$CC$8,0)+1,FALSE),""))</f>
        <v>#N/A</v>
      </c>
      <c r="AG25" s="2" t="str">
        <f ca="1">IF(Avulsa[[#This Row],[Parimerito]]="","",IF(Avulsa[[#This Row],[Parimerito]]=OFFSET(Avulsa[[#This Row],[Parimerito]],-6,0),VLOOKUP(Avulsa[[#This Row],[Squadre]],$BI$9:$CC$28,MATCH(OFFSET(Avulsa[[#This Row],[Squadre]],-6,0),$BJ$8:$CC$8,0)+1,FALSE),""))</f>
        <v/>
      </c>
      <c r="AH25" s="2" t="e">
        <f ca="1">IF(Avulsa[[#This Row],[Parimerito]]="","",IF(Avulsa[[#This Row],[Parimerito]]=OFFSET(Avulsa[[#This Row],[Parimerito]],7,0),VLOOKUP(Avulsa[[#This Row],[Squadre]],$BI$9:$CC$28,MATCH(OFFSET(Avulsa[[#This Row],[Squadre]],7,0),$BJ$8:$CC$8,0)+1,FALSE),""))</f>
        <v>#N/A</v>
      </c>
      <c r="AI25" s="2" t="str">
        <f ca="1">IF(Avulsa[[#This Row],[Parimerito]]="","",IF(Avulsa[[#This Row],[Parimerito]]=OFFSET(Avulsa[[#This Row],[Parimerito]],-7,0),VLOOKUP(Avulsa[[#This Row],[Squadre]],$BI$9:$CC$28,MATCH(OFFSET(Avulsa[[#This Row],[Squadre]],-7,0),$BJ$8:$CC$8,0)+1,FALSE),""))</f>
        <v/>
      </c>
      <c r="AJ25" s="2" t="e">
        <f ca="1">IF(Avulsa[[#This Row],[Parimerito]]="","",IF(Avulsa[[#This Row],[Parimerito]]=OFFSET(Avulsa[[#This Row],[Parimerito]],8,0),VLOOKUP(Avulsa[[#This Row],[Squadre]],$BI$9:$CC$28,MATCH(OFFSET(Avulsa[[#This Row],[Squadre]],8,0),$BJ$8:$CC$8,0)+1,FALSE),""))</f>
        <v>#N/A</v>
      </c>
      <c r="AK25" s="2" t="str">
        <f ca="1">IF(Avulsa[[#This Row],[Parimerito]]="","",IF(Avulsa[[#This Row],[Parimerito]]=OFFSET(Avulsa[[#This Row],[Parimerito]],-8,0),VLOOKUP(Avulsa[[#This Row],[Squadre]],$BI$9:$CC$28,MATCH(OFFSET(Avulsa[[#This Row],[Squadre]],-8,0),$BJ$8:$CC$8,0)+1,FALSE),""))</f>
        <v/>
      </c>
      <c r="AL25" s="2" t="e">
        <f ca="1">IF(Avulsa[[#This Row],[Parimerito]]="","",SUM(Avulsa[[#This Row],[1a]:[8b]]))</f>
        <v>#N/A</v>
      </c>
      <c r="AM25" s="2" t="e" cm="1">
        <f t="array" aca="1" ref="AM25" ca="1">IF(Avulsa[[#This Row],[Parimerito]]="","",SUMPRODUCT(--(Avulsa[[#This Row],[Parimerito]]=Avulsa[Parimerito]),--(Avulsa[[#This Row],[Punti]]&lt;Avulsa[Punti]))+1)</f>
        <v>#N/A</v>
      </c>
      <c r="AN25" s="2" t="str">
        <f ca="1">IF(Avulsa[[#This Row],[Parimerito]]="","",IF(Avulsa[[#This Row],[Parimerito]]=OFFSET(Avulsa[[#This Row],[Parimerito]],1,0),VLOOKUP(Avulsa[[#This Row],[Squadre]],$CE$9:$CY$28,MATCH(OFFSET(Avulsa[[#This Row],[Squadre]],1,0),$CF$8:$CY$8,0)+1,FALSE),""))</f>
        <v/>
      </c>
      <c r="AO25" s="2" t="str">
        <f ca="1">IF(Avulsa[[#This Row],[Parimerito]]="","",IF(Avulsa[[#This Row],[Parimerito]]=OFFSET(Avulsa[[#This Row],[Parimerito]],-1,0),VLOOKUP(Avulsa[[#This Row],[Squadre]],$CE$9:$CY$28,MATCH(OFFSET(Avulsa[[#This Row],[Squadre]],-1,0),$CF$8:$CY$8,0)+1,FALSE),""))</f>
        <v/>
      </c>
      <c r="AP25" s="2" t="str">
        <f ca="1">IF(Avulsa[[#This Row],[Parimerito]]="","",IF(Avulsa[[#This Row],[Parimerito]]=OFFSET(Avulsa[[#This Row],[Parimerito]],2,0),VLOOKUP(Avulsa[[#This Row],[Squadre]],$CE$9:$CY$28,MATCH(OFFSET(Avulsa[[#This Row],[Squadre]],2,0),$CF$8:$CY$8,0)+1,FALSE),""))</f>
        <v/>
      </c>
      <c r="AQ25" s="2" t="str">
        <f ca="1">IF(Avulsa[[#This Row],[Parimerito]]="","",IF(Avulsa[[#This Row],[Parimerito]]=OFFSET(Avulsa[[#This Row],[Parimerito]],-2,0),VLOOKUP(Avulsa[[#This Row],[Squadre]],$CE$9:$CY$28,MATCH(OFFSET(Avulsa[[#This Row],[Squadre]],-2,0),$CF$8:$CY$8,0)+1,FALSE),""))</f>
        <v/>
      </c>
      <c r="AR25" s="2" t="str">
        <f ca="1">IF(Avulsa[[#This Row],[Parimerito]]="","",IF(Avulsa[[#This Row],[Parimerito]]=OFFSET(Avulsa[[#This Row],[Parimerito]],3,0),VLOOKUP(Avulsa[[#This Row],[Squadre]],$CE$9:$CY$28,MATCH(OFFSET(Avulsa[[#This Row],[Squadre]],3,0),$CF$8:$CY$8,0)+1,FALSE),""))</f>
        <v/>
      </c>
      <c r="AS25" s="2" t="str">
        <f ca="1">IF(Avulsa[[#This Row],[Parimerito]]="","",IF(Avulsa[[#This Row],[Parimerito]]=OFFSET(Avulsa[[#This Row],[Parimerito]],-3,0),VLOOKUP(Avulsa[[#This Row],[Squadre]],$CE$9:$CY$28,MATCH(OFFSET(Avulsa[[#This Row],[Squadre]],-3,0),$CF$8:$CY$8,0)+1,FALSE),""))</f>
        <v/>
      </c>
      <c r="AT25" s="2" t="e">
        <f ca="1">IF(Avulsa[[#This Row],[Parimerito]]="","",IF(Avulsa[[#This Row],[Parimerito]]=OFFSET(Avulsa[[#This Row],[Parimerito]],4,0),VLOOKUP(Avulsa[[#This Row],[Squadre]],$CE$9:$CY$28,MATCH(OFFSET(Avulsa[[#This Row],[Squadre]],4,0),$CF$8:$CY$8,0)+1,FALSE),""))</f>
        <v>#N/A</v>
      </c>
      <c r="AU25" s="2" t="str">
        <f ca="1">IF(Avulsa[[#This Row],[Parimerito]]="","",IF(Avulsa[[#This Row],[Parimerito]]=OFFSET(Avulsa[[#This Row],[Parimerito]],-4,0),VLOOKUP(Avulsa[[#This Row],[Squadre]],$CE$9:$CY$28,MATCH(OFFSET(Avulsa[[#This Row],[Squadre]],-4,0),$CF$8:$CY$8,0)+1,FALSE),""))</f>
        <v/>
      </c>
      <c r="AV25" s="2" t="e">
        <f ca="1">IF(Avulsa[[#This Row],[Parimerito]]="","",IF(Avulsa[[#This Row],[Parimerito]]=OFFSET(Avulsa[[#This Row],[Parimerito]],5,0),VLOOKUP(Avulsa[[#This Row],[Squadre]],$CE$9:$CY$28,MATCH(OFFSET(Avulsa[[#This Row],[Squadre]],5,0),$CF$8:$CY$8,0)+1,FALSE),""))</f>
        <v>#N/A</v>
      </c>
      <c r="AW25" s="2" t="str">
        <f ca="1">IF(Avulsa[[#This Row],[Parimerito]]="","",IF(Avulsa[[#This Row],[Parimerito]]=OFFSET(Avulsa[[#This Row],[Parimerito]],-5,0),VLOOKUP(Avulsa[[#This Row],[Squadre]],$CE$9:$CY$28,MATCH(OFFSET(Avulsa[[#This Row],[Squadre]],-5,0),$CF$8:$CY$8,0)+1,FALSE),""))</f>
        <v/>
      </c>
      <c r="AX25" s="2" t="e">
        <f ca="1">IF(Avulsa[[#This Row],[Parimerito]]="","",IF(Avulsa[[#This Row],[Parimerito]]=OFFSET(Avulsa[[#This Row],[Parimerito]],6,0),VLOOKUP(Avulsa[[#This Row],[Squadre]],$CE$9:$CY$28,MATCH(OFFSET(Avulsa[[#This Row],[Squadre]],6,0),$CF$8:$CY$8,0)+1,FALSE),""))</f>
        <v>#N/A</v>
      </c>
      <c r="AY25" s="2" t="str">
        <f ca="1">IF(Avulsa[[#This Row],[Parimerito]]="","",IF(Avulsa[[#This Row],[Parimerito]]=OFFSET(Avulsa[[#This Row],[Parimerito]],-6,0),VLOOKUP(Avulsa[[#This Row],[Squadre]],$CE$9:$CY$28,MATCH(OFFSET(Avulsa[[#This Row],[Squadre]],-6,0),$CF$8:$CY$8,0)+1,FALSE),""))</f>
        <v/>
      </c>
      <c r="AZ25" s="2" t="e">
        <f ca="1">IF(Avulsa[[#This Row],[Parimerito]]="","",IF(Avulsa[[#This Row],[Parimerito]]=OFFSET(Avulsa[[#This Row],[Parimerito]],7,0),VLOOKUP(Avulsa[[#This Row],[Squadre]],$CE$9:$CY$28,MATCH(OFFSET(Avulsa[[#This Row],[Squadre]],7,0),$CF$8:$CY$8,0)+1,FALSE),""))</f>
        <v>#N/A</v>
      </c>
      <c r="BA25" s="2" t="str">
        <f ca="1">IF(Avulsa[[#This Row],[Parimerito]]="","",IF(Avulsa[[#This Row],[Parimerito]]=OFFSET(Avulsa[[#This Row],[Parimerito]],-7,0),VLOOKUP(Avulsa[[#This Row],[Squadre]],$CE$9:$CY$28,MATCH(OFFSET(Avulsa[[#This Row],[Squadre]],-7,0),$CF$8:$CY$8,0)+1,FALSE),""))</f>
        <v/>
      </c>
      <c r="BB25" s="2" t="e">
        <f ca="1">IF(Avulsa[[#This Row],[Parimerito]]="","",IF(Avulsa[[#This Row],[Parimerito]]=OFFSET(Avulsa[[#This Row],[Parimerito]],8,0),VLOOKUP(Avulsa[[#This Row],[Squadre]],$CE$9:$CY$28,MATCH(OFFSET(Avulsa[[#This Row],[Squadre]],8,0),$CF$8:$CY$8,0)+1,FALSE),""))</f>
        <v>#N/A</v>
      </c>
      <c r="BC25" s="2" t="str">
        <f ca="1">IF(Avulsa[[#This Row],[Parimerito]]="","",IF(Avulsa[[#This Row],[Parimerito]]=OFFSET(Avulsa[[#This Row],[Parimerito]],-8,0),VLOOKUP(Avulsa[[#This Row],[Squadre]],$CE$9:$CY$28,MATCH(OFFSET(Avulsa[[#This Row],[Squadre]],-8,0),$CF$8:$CY$8,0)+1,FALSE),""))</f>
        <v/>
      </c>
      <c r="BD25" s="2" t="e">
        <f ca="1">IF(Avulsa[[#This Row],[Parimerito]]="","",SUM(Avulsa[[#This Row],[a1]:[h2]]))</f>
        <v>#N/A</v>
      </c>
      <c r="BE25" s="2" t="e" cm="1">
        <f t="array" aca="1" ref="BE25" ca="1">IF(Avulsa[[#This Row],[Parimerito]]="","",SUMPRODUCT(--(Avulsa[[#This Row],[Parimerito]]=Avulsa[Parimerito]),--(Avulsa[[#This Row],[Gol]]&lt;Avulsa[Gol]))+1)</f>
        <v>#N/A</v>
      </c>
      <c r="BF25" s="2" t="str">
        <f ca="1">IFERROR(Avulsa[[#This Row],[ClassificaPuntiScontriDiretti]]+Avulsa[[#This Row],[ClassificaGolScontriDiretti]]/100,"")</f>
        <v/>
      </c>
      <c r="BG25" s="2" t="str">
        <f ca="1">IFERROR(_xlfn.RANK.EQ(Avulsa[[#This Row],[calc]],Avulsa[calc],1),"")</f>
        <v/>
      </c>
      <c r="BI25" s="16" t="str" cm="1">
        <f t="array" ref="BI25">IF(INDEX(ListaSquadre[],ROW()-1-ROW(PuntiSD[#Headers]))="","",INDEX(ListaSquadre[],ROW()-1-ROW(PuntiSD[#Headers])))</f>
        <v/>
      </c>
      <c r="BJ25" s="18" t="str">
        <f>IF(PuntiSD[[#This Row],[Squadra]]="","",IF(BJ$8="","",IF(PuntiSD[[#This Row],[Squadra]]=BJ$8,"",IF(ISERROR(VLOOKUP(PuntiSD[[#This Row],[Squadra]]&amp;BJ$8,Risultati[SqrCoppie],1,FALSE)),"-",IF(AND(INDEX(Risultati[Punti_SqrA],MATCH(PuntiSD[[#This Row],[Squadra]]&amp;BJ$8,Risultati[SqrCoppie],0))="",INDEX(Risultati[Punti_SqrA],MATCH(BJ$8&amp;PuntiSD[[#This Row],[Squadra]],Risultati[SqrCoppie],0))=""),"-",SUMIFS(Risultati[Punti_SqrA],Risultati[SqrA],PuntiSD[[#This Row],[Squadra]],Risultati[SqrB],BJ$8)+SUMIFS(Risultati[Punti_SqrB],Risultati[SqrB],PuntiSD[[#This Row],[Squadra]],Risultati[SqrA],BJ$8))))))</f>
        <v/>
      </c>
      <c r="BK25" s="18" t="str">
        <f>IF(PuntiSD[[#This Row],[Squadra]]="","",IF(BK$8="","",IF(PuntiSD[[#This Row],[Squadra]]=BK$8,"",IF(ISERROR(VLOOKUP(PuntiSD[[#This Row],[Squadra]]&amp;BK$8,Risultati[SqrCoppie],1,FALSE)),"-",IF(AND(INDEX(Risultati[Punti_SqrA],MATCH(PuntiSD[[#This Row],[Squadra]]&amp;BK$8,Risultati[SqrCoppie],0))="",INDEX(Risultati[Punti_SqrA],MATCH(BK$8&amp;PuntiSD[[#This Row],[Squadra]],Risultati[SqrCoppie],0))=""),"-",SUMIFS(Risultati[Punti_SqrA],Risultati[SqrA],PuntiSD[[#This Row],[Squadra]],Risultati[SqrB],BK$8)+SUMIFS(Risultati[Punti_SqrB],Risultati[SqrB],PuntiSD[[#This Row],[Squadra]],Risultati[SqrA],BK$8))))))</f>
        <v/>
      </c>
      <c r="BL25" s="2" t="str">
        <f>IF(PuntiSD[[#This Row],[Squadra]]="","",IF(BL$8="","",IF(PuntiSD[[#This Row],[Squadra]]=BL$8,"",IF(ISERROR(VLOOKUP(PuntiSD[[#This Row],[Squadra]]&amp;BL$8,Risultati[SqrCoppie],1,FALSE)),"-",IF(AND(INDEX(Risultati[Punti_SqrA],MATCH(PuntiSD[[#This Row],[Squadra]]&amp;BL$8,Risultati[SqrCoppie],0))="",INDEX(Risultati[Punti_SqrA],MATCH(BL$8&amp;PuntiSD[[#This Row],[Squadra]],Risultati[SqrCoppie],0))=""),"-",SUMIFS(Risultati[Punti_SqrA],Risultati[SqrA],PuntiSD[[#This Row],[Squadra]],Risultati[SqrB],BL$8)+SUMIFS(Risultati[Punti_SqrB],Risultati[SqrB],PuntiSD[[#This Row],[Squadra]],Risultati[SqrA],BL$8))))))</f>
        <v/>
      </c>
      <c r="BM25" s="2" t="str">
        <f>IF(PuntiSD[[#This Row],[Squadra]]="","",IF(BM$8="","",IF(PuntiSD[[#This Row],[Squadra]]=BM$8,"",IF(ISERROR(VLOOKUP(PuntiSD[[#This Row],[Squadra]]&amp;BM$8,Risultati[SqrCoppie],1,FALSE)),"-",IF(AND(INDEX(Risultati[Punti_SqrA],MATCH(PuntiSD[[#This Row],[Squadra]]&amp;BM$8,Risultati[SqrCoppie],0))="",INDEX(Risultati[Punti_SqrA],MATCH(BM$8&amp;PuntiSD[[#This Row],[Squadra]],Risultati[SqrCoppie],0))=""),"-",SUMIFS(Risultati[Punti_SqrA],Risultati[SqrA],PuntiSD[[#This Row],[Squadra]],Risultati[SqrB],BM$8)+SUMIFS(Risultati[Punti_SqrB],Risultati[SqrB],PuntiSD[[#This Row],[Squadra]],Risultati[SqrA],BM$8))))))</f>
        <v/>
      </c>
      <c r="BN25" s="2" t="str">
        <f>IF(PuntiSD[[#This Row],[Squadra]]="","",IF(BN$8="","",IF(PuntiSD[[#This Row],[Squadra]]=BN$8,"",IF(ISERROR(VLOOKUP(PuntiSD[[#This Row],[Squadra]]&amp;BN$8,Risultati[SqrCoppie],1,FALSE)),"-",IF(AND(INDEX(Risultati[Punti_SqrA],MATCH(PuntiSD[[#This Row],[Squadra]]&amp;BN$8,Risultati[SqrCoppie],0))="",INDEX(Risultati[Punti_SqrA],MATCH(BN$8&amp;PuntiSD[[#This Row],[Squadra]],Risultati[SqrCoppie],0))=""),"-",SUMIFS(Risultati[Punti_SqrA],Risultati[SqrA],PuntiSD[[#This Row],[Squadra]],Risultati[SqrB],BN$8)+SUMIFS(Risultati[Punti_SqrB],Risultati[SqrB],PuntiSD[[#This Row],[Squadra]],Risultati[SqrA],BN$8))))))</f>
        <v/>
      </c>
      <c r="BO25" s="2" t="str">
        <f>IF(PuntiSD[[#This Row],[Squadra]]="","",IF(BO$8="","",IF(PuntiSD[[#This Row],[Squadra]]=BO$8,"",IF(ISERROR(VLOOKUP(PuntiSD[[#This Row],[Squadra]]&amp;BO$8,Risultati[SqrCoppie],1,FALSE)),"-",IF(AND(INDEX(Risultati[Punti_SqrA],MATCH(PuntiSD[[#This Row],[Squadra]]&amp;BO$8,Risultati[SqrCoppie],0))="",INDEX(Risultati[Punti_SqrA],MATCH(BO$8&amp;PuntiSD[[#This Row],[Squadra]],Risultati[SqrCoppie],0))=""),"-",SUMIFS(Risultati[Punti_SqrA],Risultati[SqrA],PuntiSD[[#This Row],[Squadra]],Risultati[SqrB],BO$8)+SUMIFS(Risultati[Punti_SqrB],Risultati[SqrB],PuntiSD[[#This Row],[Squadra]],Risultati[SqrA],BO$8))))))</f>
        <v/>
      </c>
      <c r="BP25" s="2" t="str">
        <f>IF(PuntiSD[[#This Row],[Squadra]]="","",IF(BP$8="","",IF(PuntiSD[[#This Row],[Squadra]]=BP$8,"",IF(ISERROR(VLOOKUP(PuntiSD[[#This Row],[Squadra]]&amp;BP$8,Risultati[SqrCoppie],1,FALSE)),"-",IF(AND(INDEX(Risultati[Punti_SqrA],MATCH(PuntiSD[[#This Row],[Squadra]]&amp;BP$8,Risultati[SqrCoppie],0))="",INDEX(Risultati[Punti_SqrA],MATCH(BP$8&amp;PuntiSD[[#This Row],[Squadra]],Risultati[SqrCoppie],0))=""),"-",SUMIFS(Risultati[Punti_SqrA],Risultati[SqrA],PuntiSD[[#This Row],[Squadra]],Risultati[SqrB],BP$8)+SUMIFS(Risultati[Punti_SqrB],Risultati[SqrB],PuntiSD[[#This Row],[Squadra]],Risultati[SqrA],BP$8))))))</f>
        <v/>
      </c>
      <c r="BQ25" s="2" t="str">
        <f>IF(PuntiSD[[#This Row],[Squadra]]="","",IF(BQ$8="","",IF(PuntiSD[[#This Row],[Squadra]]=BQ$8,"",IF(ISERROR(VLOOKUP(PuntiSD[[#This Row],[Squadra]]&amp;BQ$8,Risultati[SqrCoppie],1,FALSE)),"-",IF(AND(INDEX(Risultati[Punti_SqrA],MATCH(PuntiSD[[#This Row],[Squadra]]&amp;BQ$8,Risultati[SqrCoppie],0))="",INDEX(Risultati[Punti_SqrA],MATCH(BQ$8&amp;PuntiSD[[#This Row],[Squadra]],Risultati[SqrCoppie],0))="",),"-",SUMIFS(Risultati[Punti_SqrA],Risultati[SqrA],PuntiSD[[#This Row],[Squadra]],Risultati[SqrB],BQ$8)+SUMIFS(Risultati[Punti_SqrB],Risultati[SqrB],PuntiSD[[#This Row],[Squadra]],Risultati[SqrA],BQ$8))))))</f>
        <v/>
      </c>
      <c r="BR25" s="2" t="str">
        <f>IF(PuntiSD[[#This Row],[Squadra]]="","",IF(BR$8="","",IF(PuntiSD[[#This Row],[Squadra]]=BR$8,"",IF(ISERROR(VLOOKUP(PuntiSD[[#This Row],[Squadra]]&amp;BR$8,Risultati[SqrCoppie],1,FALSE)),"-",IF(AND(INDEX(Risultati[Punti_SqrA],MATCH(PuntiSD[[#This Row],[Squadra]]&amp;BR$8,Risultati[SqrCoppie],0))="",INDEX(Risultati[Punti_SqrA],MATCH(BR$8&amp;PuntiSD[[#This Row],[Squadra]],Risultati[SqrCoppie],0))=""),"-",SUMIFS(Risultati[Punti_SqrA],Risultati[SqrA],PuntiSD[[#This Row],[Squadra]],Risultati[SqrB],BR$8)+SUMIFS(Risultati[Punti_SqrB],Risultati[SqrB],PuntiSD[[#This Row],[Squadra]],Risultati[SqrA],BR$8))))))</f>
        <v/>
      </c>
      <c r="BS25" s="2" t="str">
        <f>IF(PuntiSD[[#This Row],[Squadra]]="","",IF(BS$8="","",IF(PuntiSD[[#This Row],[Squadra]]=BS$8,"",IF(ISERROR(VLOOKUP(PuntiSD[[#This Row],[Squadra]]&amp;BS$8,Risultati[SqrCoppie],1,FALSE)),"-",IF(AND(INDEX(Risultati[Punti_SqrA],MATCH(PuntiSD[[#This Row],[Squadra]]&amp;BS$8,Risultati[SqrCoppie],0))="",INDEX(Risultati[Punti_SqrA],MATCH(BS$8&amp;PuntiSD[[#This Row],[Squadra]],Risultati[SqrCoppie],0))=""),"-",SUMIFS(Risultati[Punti_SqrA],Risultati[SqrA],PuntiSD[[#This Row],[Squadra]],Risultati[SqrB],BS$8)+SUMIFS(Risultati[Punti_SqrB],Risultati[SqrB],PuntiSD[[#This Row],[Squadra]],Risultati[SqrA],BS$8))))))</f>
        <v/>
      </c>
      <c r="BT25" s="2" t="str">
        <f>IF(PuntiSD[[#This Row],[Squadra]]="","",IF(BT$8="","",IF(PuntiSD[[#This Row],[Squadra]]=BT$8,"",IF(ISERROR(VLOOKUP(PuntiSD[[#This Row],[Squadra]]&amp;BT$8,Risultati[SqrCoppie],1,FALSE)),"-",IF(AND(INDEX(Risultati[Punti_SqrA],MATCH(PuntiSD[[#This Row],[Squadra]]&amp;BT$8,Risultati[SqrCoppie],0))="",INDEX(Risultati[Punti_SqrA],MATCH(BT$8&amp;PuntiSD[[#This Row],[Squadra]],Risultati[SqrCoppie],0))=""),"-",SUMIFS(Risultati[Punti_SqrA],Risultati[SqrA],PuntiSD[[#This Row],[Squadra]],Risultati[SqrB],BT$8)+SUMIFS(Risultati[Punti_SqrB],Risultati[SqrB],PuntiSD[[#This Row],[Squadra]],Risultati[SqrA],BT$8))))))</f>
        <v/>
      </c>
      <c r="BU25" s="2" t="str">
        <f>IF(PuntiSD[[#This Row],[Squadra]]="","",IF(BU$8="","",IF(PuntiSD[[#This Row],[Squadra]]=BU$8,"",IF(ISERROR(VLOOKUP(PuntiSD[[#This Row],[Squadra]]&amp;BU$8,Risultati[SqrCoppie],1,FALSE)),"-",IF(AND(INDEX(Risultati[Punti_SqrA],MATCH(PuntiSD[[#This Row],[Squadra]]&amp;BU$8,Risultati[SqrCoppie],0))="",INDEX(Risultati[Punti_SqrA],MATCH(BU$8&amp;PuntiSD[[#This Row],[Squadra]],Risultati[SqrCoppie],0))=""),"-",SUMIFS(Risultati[Punti_SqrA],Risultati[SqrA],PuntiSD[[#This Row],[Squadra]],Risultati[SqrB],BU$8)+SUMIFS(Risultati[Punti_SqrB],Risultati[SqrB],PuntiSD[[#This Row],[Squadra]],Risultati[SqrA],BU$8))))))</f>
        <v/>
      </c>
      <c r="BV25" s="2" t="str">
        <f>IF(PuntiSD[[#This Row],[Squadra]]="","",IF(BV$8="","",IF(PuntiSD[[#This Row],[Squadra]]=BV$8,"",IF(ISERROR(VLOOKUP(PuntiSD[[#This Row],[Squadra]]&amp;BV$8,Risultati[SqrCoppie],1,FALSE)),"-",IF(AND(INDEX(Risultati[Punti_SqrA],MATCH(PuntiSD[[#This Row],[Squadra]]&amp;BV$8,Risultati[SqrCoppie],0))="",INDEX(Risultati[Punti_SqrA],MATCH(BV$8&amp;PuntiSD[[#This Row],[Squadra]],Risultati[SqrCoppie],0))=""),"-",SUMIFS(Risultati[Punti_SqrA],Risultati[SqrA],PuntiSD[[#This Row],[Squadra]],Risultati[SqrB],BV$8)+SUMIFS(Risultati[Punti_SqrB],Risultati[SqrB],PuntiSD[[#This Row],[Squadra]],Risultati[SqrA],BV$8))))))</f>
        <v/>
      </c>
      <c r="BW25" s="2" t="str">
        <f>IF(PuntiSD[[#This Row],[Squadra]]="","",IF(BW$8="","",IF(PuntiSD[[#This Row],[Squadra]]=BW$8,"",IF(ISERROR(VLOOKUP(PuntiSD[[#This Row],[Squadra]]&amp;BW$8,Risultati[SqrCoppie],1,FALSE)),"-",IF(AND(INDEX(Risultati[Punti_SqrA],MATCH(PuntiSD[[#This Row],[Squadra]]&amp;BW$8,Risultati[SqrCoppie],0))="",INDEX(Risultati[Punti_SqrA],MATCH(BW$8&amp;PuntiSD[[#This Row],[Squadra]],Risultati[SqrCoppie],0))=""),"-",SUMIFS(Risultati[Punti_SqrA],Risultati[SqrA],PuntiSD[[#This Row],[Squadra]],Risultati[SqrB],BW$8)+SUMIFS(Risultati[Punti_SqrB],Risultati[SqrB],PuntiSD[[#This Row],[Squadra]],Risultati[SqrA],BW$8))))))</f>
        <v/>
      </c>
      <c r="BX25" s="2" t="str">
        <f>IF(PuntiSD[[#This Row],[Squadra]]="","",IF(BX$8="","",IF(PuntiSD[[#This Row],[Squadra]]=BX$8,"",IF(ISERROR(VLOOKUP(PuntiSD[[#This Row],[Squadra]]&amp;BX$8,Risultati[SqrCoppie],1,FALSE)),"-",IF(AND(INDEX(Risultati[Punti_SqrA],MATCH(PuntiSD[[#This Row],[Squadra]]&amp;BX$8,Risultati[SqrCoppie],0))="",INDEX(Risultati[Punti_SqrA],MATCH(BX$8&amp;PuntiSD[[#This Row],[Squadra]],Risultati[SqrCoppie],0))=""),"-",SUMIFS(Risultati[Punti_SqrA],Risultati[SqrA],PuntiSD[[#This Row],[Squadra]],Risultati[SqrB],BX$8)+SUMIFS(Risultati[Punti_SqrB],Risultati[SqrB],PuntiSD[[#This Row],[Squadra]],Risultati[SqrA],BX$8))))))</f>
        <v/>
      </c>
      <c r="BY25" s="2" t="str">
        <f>IF(PuntiSD[[#This Row],[Squadra]]="","",IF(BY$8="","",IF(PuntiSD[[#This Row],[Squadra]]=BY$8,"",IF(ISERROR(VLOOKUP(PuntiSD[[#This Row],[Squadra]]&amp;BY$8,Risultati[SqrCoppie],1,FALSE)),"-",IF(AND(INDEX(Risultati[Punti_SqrA],MATCH(PuntiSD[[#This Row],[Squadra]]&amp;BY$8,Risultati[SqrCoppie],0))="",INDEX(Risultati[Punti_SqrA],MATCH(BY$8&amp;PuntiSD[[#This Row],[Squadra]],Risultati[SqrCoppie],0))=""),"-",SUMIFS(Risultati[Punti_SqrA],Risultati[SqrA],PuntiSD[[#This Row],[Squadra]],Risultati[SqrB],BY$8)+SUMIFS(Risultati[Punti_SqrB],Risultati[SqrB],PuntiSD[[#This Row],[Squadra]],Risultati[SqrA],BY$8))))))</f>
        <v/>
      </c>
      <c r="BZ25" s="2" t="str">
        <f>IF(PuntiSD[[#This Row],[Squadra]]="","",IF(BZ$8="","",IF(PuntiSD[[#This Row],[Squadra]]=BZ$8,"",IF(ISERROR(VLOOKUP(PuntiSD[[#This Row],[Squadra]]&amp;BZ$8,Risultati[SqrCoppie],1,FALSE)),"-",IF(AND(INDEX(Risultati[Punti_SqrA],MATCH(PuntiSD[[#This Row],[Squadra]]&amp;BZ$8,Risultati[SqrCoppie],0))="",INDEX(Risultati[Punti_SqrA],MATCH(BZ$8&amp;PuntiSD[[#This Row],[Squadra]],Risultati[SqrCoppie],0))=""),"-",SUMIFS(Risultati[Punti_SqrA],Risultati[SqrA],PuntiSD[[#This Row],[Squadra]],Risultati[SqrB],BZ$8)+SUMIFS(Risultati[Punti_SqrB],Risultati[SqrB],PuntiSD[[#This Row],[Squadra]],Risultati[SqrA],BZ$8))))))</f>
        <v/>
      </c>
      <c r="CA25" s="2" t="str">
        <f>IF(PuntiSD[[#This Row],[Squadra]]="","",IF(CA$8="","",IF(PuntiSD[[#This Row],[Squadra]]=CA$8,"",IF(ISERROR(VLOOKUP(PuntiSD[[#This Row],[Squadra]]&amp;CA$8,Risultati[SqrCoppie],1,FALSE)),"-",IF(AND(INDEX(Risultati[Punti_SqrA],MATCH(PuntiSD[[#This Row],[Squadra]]&amp;CA$8,Risultati[SqrCoppie],0))="",INDEX(Risultati[Punti_SqrA],MATCH(CA$8&amp;PuntiSD[[#This Row],[Squadra]],Risultati[SqrCoppie],0))=""),"-",SUMIFS(Risultati[Punti_SqrA],Risultati[SqrA],PuntiSD[[#This Row],[Squadra]],Risultati[SqrB],CA$8)+SUMIFS(Risultati[Punti_SqrB],Risultati[SqrB],PuntiSD[[#This Row],[Squadra]],Risultati[SqrA],CA$8))))))</f>
        <v/>
      </c>
      <c r="CB25" s="2" t="str">
        <f>IF(PuntiSD[[#This Row],[Squadra]]="","",IF(CB$8="","",IF(PuntiSD[[#This Row],[Squadra]]=CB$8,"",IF(ISERROR(VLOOKUP(PuntiSD[[#This Row],[Squadra]]&amp;CB$8,Risultati[SqrCoppie],1,FALSE)),"-",IF(AND(INDEX(Risultati[Punti_SqrA],MATCH(PuntiSD[[#This Row],[Squadra]]&amp;CB$8,Risultati[SqrCoppie],0))="",INDEX(Risultati[Punti_SqrA],MATCH(CB$8&amp;PuntiSD[[#This Row],[Squadra]],Risultati[SqrCoppie],0))=""),"-",SUMIFS(Risultati[Punti_SqrA],Risultati[SqrA],PuntiSD[[#This Row],[Squadra]],Risultati[SqrB],CB$8)+SUMIFS(Risultati[Punti_SqrB],Risultati[SqrB],PuntiSD[[#This Row],[Squadra]],Risultati[SqrA],CB$8))))))</f>
        <v/>
      </c>
      <c r="CC25" s="2" t="str">
        <f>IF(PuntiSD[[#This Row],[Squadra]]="","",IF(CC$8="","",IF(PuntiSD[[#This Row],[Squadra]]=CC$8,"",IF(ISERROR(VLOOKUP(PuntiSD[[#This Row],[Squadra]]&amp;CC$8,Risultati[SqrCoppie],1,FALSE)),"-",IF(AND(INDEX(Risultati[Punti_SqrA],MATCH(PuntiSD[[#This Row],[Squadra]]&amp;CC$8,Risultati[SqrCoppie],0))="",INDEX(Risultati[Punti_SqrA],MATCH(CC$8&amp;PuntiSD[[#This Row],[Squadra]],Risultati[SqrCoppie],0))=""),"-",SUMIFS(Risultati[Punti_SqrA],Risultati[SqrA],PuntiSD[[#This Row],[Squadra]],Risultati[SqrB],CC$8)+SUMIFS(Risultati[Punti_SqrB],Risultati[SqrB],PuntiSD[[#This Row],[Squadra]],Risultati[SqrA],CC$8))))))</f>
        <v/>
      </c>
      <c r="CE25" s="16" t="str" cm="1">
        <f t="array" ref="CE25">IF(INDEX(ListaSquadre[],ROW()-1-ROW(RetiSD[#Headers]))="","",INDEX(ListaSquadre[],ROW()-1-ROW(RetiSD[#Headers])))</f>
        <v/>
      </c>
      <c r="CF25" s="18" t="str">
        <f>IF(RetiSD[[#This Row],[Squadra]]="","",IF(CF$8="","",IF(RetiSD[[#This Row],[Squadra]]=CF$8,"",IF(ISERROR(VLOOKUP(RetiSD[[#This Row],[Squadra]]&amp;CF$8,Risultati[SqrCoppie],1,FALSE)),"-",IF(AND(INDEX(Risultati[Gol_SqrA],MATCH(RetiSD[[#This Row],[Squadra]]&amp;CF$8,Risultati[SqrCoppie],0))="",INDEX(Risultati[Gol_SqrA],MATCH(CF$8&amp;RetiSD[[#This Row],[Squadra]],Risultati[SqrCoppie],0))=""),"-",(SUMIFS(Risultati[Gol_SqrB],Risultati[SqrCoppie],CF$8&amp;RetiSD[[#This Row],[Squadra]])-SUMIFS(Risultati[Gol_SqrA],Risultati[SqrCoppie],CF$8&amp;RetiSD[[#This Row],[Squadra]]))+(SUMIFS(Risultati[Gol_SqrA],Risultati[SqrCoppie],RetiSD[[#This Row],[Squadra]]&amp;CF$8)-SUMIFS(Risultati[Gol_SqrB],Risultati[SqrCoppie],RetiSD[[#This Row],[Squadra]]&amp;CF$8)))))))</f>
        <v/>
      </c>
      <c r="CG25" s="2" t="str">
        <f>IF(RetiSD[[#This Row],[Squadra]]="","",IF(CG$8="","",IF(RetiSD[[#This Row],[Squadra]]=CG$8,"",IF(ISERROR(VLOOKUP(RetiSD[[#This Row],[Squadra]]&amp;CG$8,Risultati[SqrCoppie],1,FALSE)),"-",IF(AND(INDEX(Risultati[Gol_SqrA],MATCH(RetiSD[[#This Row],[Squadra]]&amp;CG$8,Risultati[SqrCoppie],0))="",INDEX(Risultati[Gol_SqrA],MATCH(CG$8&amp;RetiSD[[#This Row],[Squadra]],Risultati[SqrCoppie],0))=""),"-",(SUMIFS(Risultati[Gol_SqrB],Risultati[SqrCoppie],CG$8&amp;RetiSD[[#This Row],[Squadra]])-SUMIFS(Risultati[Gol_SqrA],Risultati[SqrCoppie],CG$8&amp;RetiSD[[#This Row],[Squadra]]))+(SUMIFS(Risultati[Gol_SqrA],Risultati[SqrCoppie],RetiSD[[#This Row],[Squadra]]&amp;CG$8)-SUMIFS(Risultati[Gol_SqrB],Risultati[SqrCoppie],RetiSD[[#This Row],[Squadra]]&amp;CG$8)))))))</f>
        <v/>
      </c>
      <c r="CH25" s="2" t="str">
        <f>IF(RetiSD[[#This Row],[Squadra]]="","",IF(CH$8="","",IF(RetiSD[[#This Row],[Squadra]]=CH$8,"",IF(ISERROR(VLOOKUP(RetiSD[[#This Row],[Squadra]]&amp;CH$8,Risultati[SqrCoppie],1,FALSE)),"-",IF(AND(INDEX(Risultati[Gol_SqrA],MATCH(RetiSD[[#This Row],[Squadra]]&amp;CH$8,Risultati[SqrCoppie],0))="",INDEX(Risultati[Gol_SqrA],MATCH(CH$8&amp;RetiSD[[#This Row],[Squadra]],Risultati[SqrCoppie],0))=""),"-",(SUMIFS(Risultati[Gol_SqrB],Risultati[SqrCoppie],CH$8&amp;RetiSD[[#This Row],[Squadra]])-SUMIFS(Risultati[Gol_SqrA],Risultati[SqrCoppie],CH$8&amp;RetiSD[[#This Row],[Squadra]]))+(SUMIFS(Risultati[Gol_SqrA],Risultati[SqrCoppie],RetiSD[[#This Row],[Squadra]]&amp;CH$8)-SUMIFS(Risultati[Gol_SqrB],Risultati[SqrCoppie],RetiSD[[#This Row],[Squadra]]&amp;CH$8)))))))</f>
        <v/>
      </c>
      <c r="CI25" s="2" t="str">
        <f>IF(RetiSD[[#This Row],[Squadra]]="","",IF(CI$8="","",IF(RetiSD[[#This Row],[Squadra]]=CI$8,"",IF(ISERROR(VLOOKUP(RetiSD[[#This Row],[Squadra]]&amp;CI$8,Risultati[SqrCoppie],1,FALSE)),"-",IF(AND(INDEX(Risultati[Gol_SqrA],MATCH(RetiSD[[#This Row],[Squadra]]&amp;CI$8,Risultati[SqrCoppie],0))="",INDEX(Risultati[Gol_SqrA],MATCH(CI$8&amp;RetiSD[[#This Row],[Squadra]],Risultati[SqrCoppie],0))=""),"-",(SUMIFS(Risultati[Gol_SqrB],Risultati[SqrCoppie],CI$8&amp;RetiSD[[#This Row],[Squadra]])-SUMIFS(Risultati[Gol_SqrA],Risultati[SqrCoppie],CI$8&amp;RetiSD[[#This Row],[Squadra]]))+(SUMIFS(Risultati[Gol_SqrA],Risultati[SqrCoppie],RetiSD[[#This Row],[Squadra]]&amp;CI$8)-SUMIFS(Risultati[Gol_SqrB],Risultati[SqrCoppie],RetiSD[[#This Row],[Squadra]]&amp;CI$8)))))))</f>
        <v/>
      </c>
      <c r="CJ25" s="2" t="str">
        <f>IF(RetiSD[[#This Row],[Squadra]]="","",IF(CJ$8="","",IF(RetiSD[[#This Row],[Squadra]]=CJ$8,"",IF(ISERROR(VLOOKUP(RetiSD[[#This Row],[Squadra]]&amp;CJ$8,Risultati[SqrCoppie],1,FALSE)),"-",IF(AND(INDEX(Risultati[Gol_SqrA],MATCH(RetiSD[[#This Row],[Squadra]]&amp;CJ$8,Risultati[SqrCoppie],0))="",INDEX(Risultati[Gol_SqrA],MATCH(CJ$8&amp;RetiSD[[#This Row],[Squadra]],Risultati[SqrCoppie],0))=""),"-",(SUMIFS(Risultati[Gol_SqrB],Risultati[SqrCoppie],CJ$8&amp;RetiSD[[#This Row],[Squadra]])-SUMIFS(Risultati[Gol_SqrA],Risultati[SqrCoppie],CJ$8&amp;RetiSD[[#This Row],[Squadra]]))+(SUMIFS(Risultati[Gol_SqrA],Risultati[SqrCoppie],RetiSD[[#This Row],[Squadra]]&amp;CJ$8)-SUMIFS(Risultati[Gol_SqrB],Risultati[SqrCoppie],RetiSD[[#This Row],[Squadra]]&amp;CJ$8)))))))</f>
        <v/>
      </c>
      <c r="CK25" s="2" t="str">
        <f>IF(RetiSD[[#This Row],[Squadra]]="","",IF(CK$8="","",IF(RetiSD[[#This Row],[Squadra]]=CK$8,"",IF(ISERROR(VLOOKUP(RetiSD[[#This Row],[Squadra]]&amp;CK$8,Risultati[SqrCoppie],1,FALSE)),"-",IF(AND(INDEX(Risultati[Gol_SqrA],MATCH(RetiSD[[#This Row],[Squadra]]&amp;CK$8,Risultati[SqrCoppie],0))="",INDEX(Risultati[Gol_SqrA],MATCH(CK$8&amp;RetiSD[[#This Row],[Squadra]],Risultati[SqrCoppie],0))=""),"-",(SUMIFS(Risultati[Gol_SqrB],Risultati[SqrCoppie],CK$8&amp;RetiSD[[#This Row],[Squadra]])-SUMIFS(Risultati[Gol_SqrA],Risultati[SqrCoppie],CK$8&amp;RetiSD[[#This Row],[Squadra]]))+(SUMIFS(Risultati[Gol_SqrA],Risultati[SqrCoppie],RetiSD[[#This Row],[Squadra]]&amp;CK$8)-SUMIFS(Risultati[Gol_SqrB],Risultati[SqrCoppie],RetiSD[[#This Row],[Squadra]]&amp;CK$8)))))))</f>
        <v/>
      </c>
      <c r="CL25" s="2" t="str">
        <f>IF(RetiSD[[#This Row],[Squadra]]="","",IF(CL$8="","",IF(RetiSD[[#This Row],[Squadra]]=CL$8,"",IF(ISERROR(VLOOKUP(RetiSD[[#This Row],[Squadra]]&amp;CL$8,Risultati[SqrCoppie],1,FALSE)),"-",IF(AND(INDEX(Risultati[Gol_SqrA],MATCH(RetiSD[[#This Row],[Squadra]]&amp;CL$8,Risultati[SqrCoppie],0))="",INDEX(Risultati[Gol_SqrA],MATCH(CL$8&amp;RetiSD[[#This Row],[Squadra]],Risultati[SqrCoppie],0))=""),"-",(SUMIFS(Risultati[Gol_SqrB],Risultati[SqrCoppie],CL$8&amp;RetiSD[[#This Row],[Squadra]])-SUMIFS(Risultati[Gol_SqrA],Risultati[SqrCoppie],CL$8&amp;RetiSD[[#This Row],[Squadra]]))+(SUMIFS(Risultati[Gol_SqrA],Risultati[SqrCoppie],RetiSD[[#This Row],[Squadra]]&amp;CL$8)-SUMIFS(Risultati[Gol_SqrB],Risultati[SqrCoppie],RetiSD[[#This Row],[Squadra]]&amp;CL$8)))))))</f>
        <v/>
      </c>
      <c r="CM25" s="2" t="str">
        <f>IF(RetiSD[[#This Row],[Squadra]]="","",IF(CM$8="","",IF(RetiSD[[#This Row],[Squadra]]=CM$8,"",IF(ISERROR(VLOOKUP(RetiSD[[#This Row],[Squadra]]&amp;CM$8,Risultati[SqrCoppie],1,FALSE)),"-",IF(AND(INDEX(Risultati[Gol_SqrA],MATCH(RetiSD[[#This Row],[Squadra]]&amp;CM$8,Risultati[SqrCoppie],0))="",INDEX(Risultati[Gol_SqrA],MATCH(CM$8&amp;RetiSD[[#This Row],[Squadra]],Risultati[SqrCoppie],0))=""),"-",(SUMIFS(Risultati[Gol_SqrB],Risultati[SqrCoppie],CM$8&amp;RetiSD[[#This Row],[Squadra]])-SUMIFS(Risultati[Gol_SqrA],Risultati[SqrCoppie],CM$8&amp;RetiSD[[#This Row],[Squadra]]))+(SUMIFS(Risultati[Gol_SqrA],Risultati[SqrCoppie],RetiSD[[#This Row],[Squadra]]&amp;CM$8)-SUMIFS(Risultati[Gol_SqrB],Risultati[SqrCoppie],RetiSD[[#This Row],[Squadra]]&amp;CM$8)))))))</f>
        <v/>
      </c>
      <c r="CN25" s="2" t="str">
        <f>IF(RetiSD[[#This Row],[Squadra]]="","",IF(CN$8="","",IF(RetiSD[[#This Row],[Squadra]]=CN$8,"",IF(ISERROR(VLOOKUP(RetiSD[[#This Row],[Squadra]]&amp;CN$8,Risultati[SqrCoppie],1,FALSE)),"-",IF(AND(INDEX(Risultati[Gol_SqrA],MATCH(RetiSD[[#This Row],[Squadra]]&amp;CN$8,Risultati[SqrCoppie],0))="",INDEX(Risultati[Gol_SqrA],MATCH(CN$8&amp;RetiSD[[#This Row],[Squadra]],Risultati[SqrCoppie],0))=""),"-",(SUMIFS(Risultati[Gol_SqrB],Risultati[SqrCoppie],CN$8&amp;RetiSD[[#This Row],[Squadra]])-SUMIFS(Risultati[Gol_SqrA],Risultati[SqrCoppie],CN$8&amp;RetiSD[[#This Row],[Squadra]]))+(SUMIFS(Risultati[Gol_SqrA],Risultati[SqrCoppie],RetiSD[[#This Row],[Squadra]]&amp;CN$8)-SUMIFS(Risultati[Gol_SqrB],Risultati[SqrCoppie],RetiSD[[#This Row],[Squadra]]&amp;CN$8)))))))</f>
        <v/>
      </c>
      <c r="CO25" s="2" t="str">
        <f>IF(RetiSD[[#This Row],[Squadra]]="","",IF(CO$8="","",IF(RetiSD[[#This Row],[Squadra]]=CO$8,"",IF(ISERROR(VLOOKUP(RetiSD[[#This Row],[Squadra]]&amp;CO$8,Risultati[SqrCoppie],1,FALSE)),"-",IF(AND(INDEX(Risultati[Gol_SqrA],MATCH(RetiSD[[#This Row],[Squadra]]&amp;CO$8,Risultati[SqrCoppie],0))="",INDEX(Risultati[Gol_SqrA],MATCH(CO$8&amp;RetiSD[[#This Row],[Squadra]],Risultati[SqrCoppie],0))=""),"-",(SUMIFS(Risultati[Gol_SqrB],Risultati[SqrCoppie],CO$8&amp;RetiSD[[#This Row],[Squadra]])-SUMIFS(Risultati[Gol_SqrA],Risultati[SqrCoppie],CO$8&amp;RetiSD[[#This Row],[Squadra]]))+(SUMIFS(Risultati[Gol_SqrA],Risultati[SqrCoppie],RetiSD[[#This Row],[Squadra]]&amp;CO$8)-SUMIFS(Risultati[Gol_SqrB],Risultati[SqrCoppie],RetiSD[[#This Row],[Squadra]]&amp;CO$8)))))))</f>
        <v/>
      </c>
      <c r="CP25" s="2" t="str">
        <f>IF(RetiSD[[#This Row],[Squadra]]="","",IF(CP$8="","",IF(RetiSD[[#This Row],[Squadra]]=CP$8,"",IF(ISERROR(VLOOKUP(RetiSD[[#This Row],[Squadra]]&amp;CP$8,Risultati[SqrCoppie],1,FALSE)),"-",IF(AND(INDEX(Risultati[Gol_SqrA],MATCH(RetiSD[[#This Row],[Squadra]]&amp;CP$8,Risultati[SqrCoppie],0))="",INDEX(Risultati[Gol_SqrA],MATCH(CP$8&amp;RetiSD[[#This Row],[Squadra]],Risultati[SqrCoppie],0))=""),"-",(SUMIFS(Risultati[Gol_SqrB],Risultati[SqrCoppie],CP$8&amp;RetiSD[[#This Row],[Squadra]])-SUMIFS(Risultati[Gol_SqrA],Risultati[SqrCoppie],CP$8&amp;RetiSD[[#This Row],[Squadra]]))+(SUMIFS(Risultati[Gol_SqrA],Risultati[SqrCoppie],RetiSD[[#This Row],[Squadra]]&amp;CP$8)-SUMIFS(Risultati[Gol_SqrB],Risultati[SqrCoppie],RetiSD[[#This Row],[Squadra]]&amp;CP$8)))))))</f>
        <v/>
      </c>
      <c r="CQ25" s="2" t="str">
        <f>IF(RetiSD[[#This Row],[Squadra]]="","",IF(CQ$8="","",IF(RetiSD[[#This Row],[Squadra]]=CQ$8,"",IF(ISERROR(VLOOKUP(RetiSD[[#This Row],[Squadra]]&amp;CQ$8,Risultati[SqrCoppie],1,FALSE)),"-",IF(AND(INDEX(Risultati[Gol_SqrA],MATCH(RetiSD[[#This Row],[Squadra]]&amp;CQ$8,Risultati[SqrCoppie],0))="",INDEX(Risultati[Gol_SqrA],MATCH(CQ$8&amp;RetiSD[[#This Row],[Squadra]],Risultati[SqrCoppie],0))=""),"-",(SUMIFS(Risultati[Gol_SqrB],Risultati[SqrCoppie],CQ$8&amp;RetiSD[[#This Row],[Squadra]])-SUMIFS(Risultati[Gol_SqrA],Risultati[SqrCoppie],CQ$8&amp;RetiSD[[#This Row],[Squadra]]))+(SUMIFS(Risultati[Gol_SqrA],Risultati[SqrCoppie],RetiSD[[#This Row],[Squadra]]&amp;CQ$8)-SUMIFS(Risultati[Gol_SqrB],Risultati[SqrCoppie],RetiSD[[#This Row],[Squadra]]&amp;CQ$8)))))))</f>
        <v/>
      </c>
      <c r="CR25" s="2" t="str">
        <f>IF(RetiSD[[#This Row],[Squadra]]="","",IF(CR$8="","",IF(RetiSD[[#This Row],[Squadra]]=CR$8,"",IF(ISERROR(VLOOKUP(RetiSD[[#This Row],[Squadra]]&amp;CR$8,Risultati[SqrCoppie],1,FALSE)),"-",IF(AND(INDEX(Risultati[Gol_SqrA],MATCH(RetiSD[[#This Row],[Squadra]]&amp;CR$8,Risultati[SqrCoppie],0))="",INDEX(Risultati[Gol_SqrA],MATCH(CR$8&amp;RetiSD[[#This Row],[Squadra]],Risultati[SqrCoppie],0))=""),"-",(SUMIFS(Risultati[Gol_SqrB],Risultati[SqrCoppie],CR$8&amp;RetiSD[[#This Row],[Squadra]])-SUMIFS(Risultati[Gol_SqrA],Risultati[SqrCoppie],CR$8&amp;RetiSD[[#This Row],[Squadra]]))+(SUMIFS(Risultati[Gol_SqrA],Risultati[SqrCoppie],RetiSD[[#This Row],[Squadra]]&amp;CR$8)-SUMIFS(Risultati[Gol_SqrB],Risultati[SqrCoppie],RetiSD[[#This Row],[Squadra]]&amp;CR$8)))))))</f>
        <v/>
      </c>
      <c r="CS25" s="2" t="str">
        <f>IF(RetiSD[[#This Row],[Squadra]]="","",IF(CS$8="","",IF(RetiSD[[#This Row],[Squadra]]=CS$8,"",IF(ISERROR(VLOOKUP(RetiSD[[#This Row],[Squadra]]&amp;CS$8,Risultati[SqrCoppie],1,FALSE)),"-",IF(AND(INDEX(Risultati[Gol_SqrA],MATCH(RetiSD[[#This Row],[Squadra]]&amp;CS$8,Risultati[SqrCoppie],0))="",INDEX(Risultati[Gol_SqrA],MATCH(CS$8&amp;RetiSD[[#This Row],[Squadra]],Risultati[SqrCoppie],0))=""),"-",(SUMIFS(Risultati[Gol_SqrB],Risultati[SqrCoppie],CS$8&amp;RetiSD[[#This Row],[Squadra]])-SUMIFS(Risultati[Gol_SqrA],Risultati[SqrCoppie],CS$8&amp;RetiSD[[#This Row],[Squadra]]))+(SUMIFS(Risultati[Gol_SqrA],Risultati[SqrCoppie],RetiSD[[#This Row],[Squadra]]&amp;CS$8)-SUMIFS(Risultati[Gol_SqrB],Risultati[SqrCoppie],RetiSD[[#This Row],[Squadra]]&amp;CS$8)))))))</f>
        <v/>
      </c>
      <c r="CT25" s="2" t="str">
        <f>IF(RetiSD[[#This Row],[Squadra]]="","",IF(CT$8="","",IF(RetiSD[[#This Row],[Squadra]]=CT$8,"",IF(ISERROR(VLOOKUP(RetiSD[[#This Row],[Squadra]]&amp;CT$8,Risultati[SqrCoppie],1,FALSE)),"-",IF(AND(INDEX(Risultati[Gol_SqrA],MATCH(RetiSD[[#This Row],[Squadra]]&amp;CT$8,Risultati[SqrCoppie],0))="",INDEX(Risultati[Gol_SqrA],MATCH(CT$8&amp;RetiSD[[#This Row],[Squadra]],Risultati[SqrCoppie],0))=""),"-",(SUMIFS(Risultati[Gol_SqrB],Risultati[SqrCoppie],CT$8&amp;RetiSD[[#This Row],[Squadra]])-SUMIFS(Risultati[Gol_SqrA],Risultati[SqrCoppie],CT$8&amp;RetiSD[[#This Row],[Squadra]]))+(SUMIFS(Risultati[Gol_SqrA],Risultati[SqrCoppie],RetiSD[[#This Row],[Squadra]]&amp;CT$8)-SUMIFS(Risultati[Gol_SqrB],Risultati[SqrCoppie],RetiSD[[#This Row],[Squadra]]&amp;CT$8)))))))</f>
        <v/>
      </c>
      <c r="CU25" s="2" t="str">
        <f>IF(RetiSD[[#This Row],[Squadra]]="","",IF(CU$8="","",IF(RetiSD[[#This Row],[Squadra]]=CU$8,"",IF(ISERROR(VLOOKUP(RetiSD[[#This Row],[Squadra]]&amp;CU$8,Risultati[SqrCoppie],1,FALSE)),"-",IF(AND(INDEX(Risultati[Gol_SqrA],MATCH(RetiSD[[#This Row],[Squadra]]&amp;CU$8,Risultati[SqrCoppie],0))="",INDEX(Risultati[Gol_SqrA],MATCH(CU$8&amp;RetiSD[[#This Row],[Squadra]],Risultati[SqrCoppie],0))=""),"-",(SUMIFS(Risultati[Gol_SqrB],Risultati[SqrCoppie],CU$8&amp;RetiSD[[#This Row],[Squadra]])-SUMIFS(Risultati[Gol_SqrA],Risultati[SqrCoppie],CU$8&amp;RetiSD[[#This Row],[Squadra]]))+(SUMIFS(Risultati[Gol_SqrA],Risultati[SqrCoppie],RetiSD[[#This Row],[Squadra]]&amp;CU$8)-SUMIFS(Risultati[Gol_SqrB],Risultati[SqrCoppie],RetiSD[[#This Row],[Squadra]]&amp;CU$8)))))))</f>
        <v/>
      </c>
      <c r="CV25" s="2" t="str">
        <f>IF(RetiSD[[#This Row],[Squadra]]="","",IF(CV$8="","",IF(RetiSD[[#This Row],[Squadra]]=CV$8,"",IF(ISERROR(VLOOKUP(RetiSD[[#This Row],[Squadra]]&amp;CV$8,Risultati[SqrCoppie],1,FALSE)),"-",IF(AND(INDEX(Risultati[Gol_SqrA],MATCH(RetiSD[[#This Row],[Squadra]]&amp;CV$8,Risultati[SqrCoppie],0))="",INDEX(Risultati[Gol_SqrA],MATCH(CV$8&amp;RetiSD[[#This Row],[Squadra]],Risultati[SqrCoppie],0))=""),"-",(SUMIFS(Risultati[Gol_SqrB],Risultati[SqrCoppie],CV$8&amp;RetiSD[[#This Row],[Squadra]])-SUMIFS(Risultati[Gol_SqrA],Risultati[SqrCoppie],CV$8&amp;RetiSD[[#This Row],[Squadra]]))+(SUMIFS(Risultati[Gol_SqrA],Risultati[SqrCoppie],RetiSD[[#This Row],[Squadra]]&amp;CV$8)-SUMIFS(Risultati[Gol_SqrB],Risultati[SqrCoppie],RetiSD[[#This Row],[Squadra]]&amp;CV$8)))))))</f>
        <v/>
      </c>
      <c r="CW25" s="2" t="str">
        <f>IF(RetiSD[[#This Row],[Squadra]]="","",IF(CW$8="","",IF(RetiSD[[#This Row],[Squadra]]=CW$8,"",IF(ISERROR(VLOOKUP(RetiSD[[#This Row],[Squadra]]&amp;CW$8,Risultati[SqrCoppie],1,FALSE)),"-",IF(AND(INDEX(Risultati[Gol_SqrA],MATCH(RetiSD[[#This Row],[Squadra]]&amp;CW$8,Risultati[SqrCoppie],0))="",INDEX(Risultati[Gol_SqrA],MATCH(CW$8&amp;RetiSD[[#This Row],[Squadra]],Risultati[SqrCoppie],0))=""),"-",(SUMIFS(Risultati[Gol_SqrB],Risultati[SqrCoppie],CW$8&amp;RetiSD[[#This Row],[Squadra]])-SUMIFS(Risultati[Gol_SqrA],Risultati[SqrCoppie],CW$8&amp;RetiSD[[#This Row],[Squadra]]))+(SUMIFS(Risultati[Gol_SqrA],Risultati[SqrCoppie],RetiSD[[#This Row],[Squadra]]&amp;CW$8)-SUMIFS(Risultati[Gol_SqrB],Risultati[SqrCoppie],RetiSD[[#This Row],[Squadra]]&amp;CW$8)))))))</f>
        <v/>
      </c>
      <c r="CX25" s="2" t="str">
        <f>IF(RetiSD[[#This Row],[Squadra]]="","",IF(CX$8="","",IF(RetiSD[[#This Row],[Squadra]]=CX$8,"",IF(ISERROR(VLOOKUP(RetiSD[[#This Row],[Squadra]]&amp;CX$8,Risultati[SqrCoppie],1,FALSE)),"-",IF(AND(INDEX(Risultati[Gol_SqrA],MATCH(RetiSD[[#This Row],[Squadra]]&amp;CX$8,Risultati[SqrCoppie],0))="",INDEX(Risultati[Gol_SqrA],MATCH(CX$8&amp;RetiSD[[#This Row],[Squadra]],Risultati[SqrCoppie],0))=""),"-",(SUMIFS(Risultati[Gol_SqrB],Risultati[SqrCoppie],CX$8&amp;RetiSD[[#This Row],[Squadra]])-SUMIFS(Risultati[Gol_SqrA],Risultati[SqrCoppie],CX$8&amp;RetiSD[[#This Row],[Squadra]]))+(SUMIFS(Risultati[Gol_SqrA],Risultati[SqrCoppie],RetiSD[[#This Row],[Squadra]]&amp;CX$8)-SUMIFS(Risultati[Gol_SqrB],Risultati[SqrCoppie],RetiSD[[#This Row],[Squadra]]&amp;CX$8)))))))</f>
        <v/>
      </c>
      <c r="CY25" s="2" t="str">
        <f>IF(RetiSD[[#This Row],[Squadra]]="","",IF(CY$8="","",IF(RetiSD[[#This Row],[Squadra]]=CY$8,"",IF(ISERROR(VLOOKUP(RetiSD[[#This Row],[Squadra]]&amp;CY$8,Risultati[SqrCoppie],1,FALSE)),"-",IF(AND(INDEX(Risultati[Gol_SqrA],MATCH(RetiSD[[#This Row],[Squadra]]&amp;CY$8,Risultati[SqrCoppie],0))="",INDEX(Risultati[Gol_SqrA],MATCH(CY$8&amp;RetiSD[[#This Row],[Squadra]],Risultati[SqrCoppie],0))=""),"-",(SUMIFS(Risultati[Gol_SqrB],Risultati[SqrCoppie],CY$8&amp;RetiSD[[#This Row],[Squadra]])-SUMIFS(Risultati[Gol_SqrA],Risultati[SqrCoppie],CY$8&amp;RetiSD[[#This Row],[Squadra]]))+(SUMIFS(Risultati[Gol_SqrA],Risultati[SqrCoppie],RetiSD[[#This Row],[Squadra]]&amp;CY$8)-SUMIFS(Risultati[Gol_SqrB],Risultati[SqrCoppie],RetiSD[[#This Row],[Squadra]]&amp;CY$8)))))))</f>
        <v/>
      </c>
      <c r="DA25" s="1" t="str" cm="1">
        <f t="array" ref="DA25">IF(INDEX(ListaSquadre[],ROW()-ROW(Classifica[#Headers]))="","",INDEX(ListaSquadre[],ROW()-ROW(Classifica[#Headers])))</f>
        <v/>
      </c>
      <c r="DB25" s="2">
        <f ca="1">SUMIF(Risultati[SqrA],Classifica[[#This Row],[Squadra]],Risultati[Punti_SqrA])+SUMIF(Risultati[SqrB],Classifica[[#This Row],[Squadra]],Risultati[Punti_SqrB])-INDEX(Penalizzazione[PuntiPen],MATCH(Classifica[[#This Row],[Squadra]],Penalizzazione[ListaSqr],0))</f>
        <v>0</v>
      </c>
      <c r="DC25" s="2">
        <f ca="1">COUNTIFS(Risultati[Punti_SqrA],"&gt;=0",Risultati[SqrA],Classifica[[#This Row],[Squadra]])+COUNTIFS(Risultati[Punti_SqrB],"&gt;=0",Risultati[SqrB],Classifica[[#This Row],[Squadra]])</f>
        <v>0</v>
      </c>
      <c r="DD25" s="2">
        <f ca="1">Classifica[[#This Row],[Punti]]-Classifica[[#This Row],[Giocate]]/100-ROW()/100000</f>
        <v>-2.5000000000000001E-4</v>
      </c>
      <c r="DE25" s="2" t="str">
        <f t="array" aca="1" ref="DE25" ca="1">INDEX(Classifica[Squadra],MATCH(LARGE(Classifica[Parziale],ROW()-ROW(Classifica[#Headers])),Classifica[Parziale],0))</f>
        <v/>
      </c>
      <c r="DF25" s="2">
        <f ca="1">INDEX(Classifica[Punti],MATCH(Classifica[[#This Row],[ClParziale]],Classifica[Squadra],0))-INDEX(Classifica[Giocate],MATCH(Classifica[[#This Row],[ClParziale]],Classifica[Squadra],0))/100</f>
        <v>0</v>
      </c>
      <c r="DG25" s="2" t="str">
        <f ca="1">IF(COUNTIF(Classifica[PreParimerito],Classifica[[#This Row],[PreParimerito]])&gt;1,Classifica[[#This Row],[ClParziale]],"")</f>
        <v/>
      </c>
      <c r="DH25" s="2">
        <f ca="1">IF(Classifica[[#This Row],[Parimerito]]="",0,INDEX(Avulsa[ClassificaFinaleScontriDiretti],MATCH(Classifica[[#This Row],[Parimerito]],Avulsa[Squadre],0)))</f>
        <v>0</v>
      </c>
      <c r="DI25" s="2">
        <f ca="1">SUMIF(Risultati[SqrA],Classifica[[#This Row],[ClParziale]],Risultati[Gol_SqrA])+SUMIF(Risultati[SqrB],Classifica[[#This Row],[ClParziale]],Risultati[Gol_SqrB])</f>
        <v>0</v>
      </c>
      <c r="DJ25" s="2">
        <f ca="1">SUMIF(Risultati[SqrA],Classifica[[#This Row],[ClParziale]],Risultati[Gol_SqrB])+SUMIF(Risultati[SqrB],Classifica[[#This Row],[ClParziale]],Risultati[Gol_SqrA])</f>
        <v>0</v>
      </c>
      <c r="DK25" s="2">
        <f ca="1">Classifica[[#This Row],[GolFatti]]-Classifica[[#This Row],[GolSubiti]]</f>
        <v>0</v>
      </c>
      <c r="DL25" s="2">
        <f ca="1">(INDEX(Classifica[Punti],MATCH(Classifica[[#This Row],[ClParziale]],Classifica[Squadra],0))-INDEX(Classifica[Giocate],MATCH(Classifica[[#This Row],[ClParziale]],Classifica[Squadra],0))/100-Classifica[[#This Row],[Avulsa]]/10000+Classifica[[#This Row],[DifferenzaReti]]/1000000+Classifica[[#This Row],[GolFatti]]/100000000-COUNTIF(Classifica[ClParziale],"&lt;="&amp;Classifica[[#This Row],[ClParziale]])/10000000000)</f>
        <v>0</v>
      </c>
      <c r="DM25" s="2">
        <f ca="1">_xlfn.RANK.EQ(Classifica[[#This Row],[CalcoloClassificaFinale]],Classifica[CalcoloClassificaFinale],0)</f>
        <v>1</v>
      </c>
    </row>
    <row r="26" spans="2:117" x14ac:dyDescent="0.2">
      <c r="B26" s="1">
        <f t="shared" ca="1" si="0"/>
        <v>35</v>
      </c>
      <c r="C26" s="2" cm="1">
        <f t="array" ref="C26">Check[]/2</f>
        <v>2</v>
      </c>
      <c r="D26" s="1" t="str" cm="1">
        <f t="array" ref="D26">IF(ROW()-ROW(Helper[#Headers])&lt;Check[],"Giornata"&amp;ROW()-ROW(Helper[#Headers]),IF(ROW()-ROW(Helper[#Headers])&gt;(Check[]-1)*2,"","Giornata"&amp;12+ROW(D26)-Check[]))</f>
        <v/>
      </c>
      <c r="F26" s="1" t="str" cm="1">
        <f t="array" ref="F26">IF(ROW()-ROW(Risultati[#Headers])&gt;Check[]*(Check[]-1),"",Check[]*(Check[]-1)-Check[]*(Check[]-1)+ROW()-ROW(Risultati[#Headers]))</f>
        <v/>
      </c>
      <c r="G26" s="1" t="str">
        <f>IF(Risultati[[#This Row],[ID_Riga]]="","",VLOOKUP(F26,Helper[],3,TRUE))</f>
        <v/>
      </c>
      <c r="H26" s="1" t="str">
        <f>IF(Risultati[[#This Row],[ID_Riga]]="","",Risultati[[#This Row],[ID_Riga]]-VLOOKUP(Risultati[[#This Row],[ID_Riga]],Helper[],1,TRUE)+1)</f>
        <v/>
      </c>
      <c r="I26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6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6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6" s="1" t="str">
        <f ca="1">IF(Risultati[[#This Row],[Punti_SqrA]]="","",IF(Risultati[[#This Row],[Punti_SqrA]]=3,0,IF(Risultati[[#This Row],[Punti_SqrA]]=0,3,1)))</f>
        <v/>
      </c>
      <c r="M26" s="1" t="str">
        <f ca="1">IF(Risultati[[#This Row],[Punti_SqrA]]="","",SUM(INDEX(INDIRECT(Risultati[[#This Row],[Tabella]]),Risultati[[#This Row],[RigaTab]],3)))</f>
        <v/>
      </c>
      <c r="N26" s="1" t="str">
        <f ca="1">IF(Risultati[[#This Row],[Punti_SqrA]]="","",SUM(INDEX(INDIRECT(Risultati[[#This Row],[Tabella]]),Risultati[[#This Row],[RigaTab]],4)))</f>
        <v/>
      </c>
      <c r="O26" s="1" t="str">
        <f ca="1">Risultati[[#This Row],[SqrA]]&amp;Risultati[[#This Row],[SqrB]]</f>
        <v/>
      </c>
      <c r="Q26" s="1" t="str" cm="1">
        <f t="array" ref="Q26">IF(INDEX(ListaSquadre[],ROW()-ROW(Penalizzazione[#Headers]))="","",INDEX(ListaSquadre[],ROW()-ROW(Penalizzazione[#Headers])))</f>
        <v/>
      </c>
      <c r="R26" s="1">
        <v>0</v>
      </c>
      <c r="T26" s="2">
        <f ca="1">IFERROR(INDEX(Classifica[PreParimerito],MATCH(Avulsa[[#This Row],[Squadre]],Classifica[ClParziale],0)),"")</f>
        <v>0</v>
      </c>
      <c r="U26" s="3" t="str">
        <f t="array" aca="1" ref="U26" ca="1">IF(ROWS(U$8:U25)&gt;COUNTA(Classifica[Parimerito]),"",IFERROR(INDEX(Classifica[Parimerito],SMALL(IF(Classifica[Parimerito]&lt;&gt;"",ROW(Classifica[Parimerito])-ROW(Classifica[#Headers])),ROWS(U$8:U25))),""))</f>
        <v/>
      </c>
      <c r="V26" s="2" t="str">
        <f ca="1">IF(Avulsa[[#This Row],[Parimerito]]="","",IF(Avulsa[[#This Row],[Parimerito]]=OFFSET(Avulsa[[#This Row],[Parimerito]],1,0),VLOOKUP(Avulsa[[#This Row],[Squadre]],$BI$9:$CC$28,MATCH(OFFSET(Avulsa[[#This Row],[Squadre]],1,0),$BJ$8:$CC$8,0)+1,FALSE),""))</f>
        <v/>
      </c>
      <c r="W26" s="2" t="str">
        <f ca="1">IF(Avulsa[[#This Row],[Parimerito]]="","",IF(Avulsa[[#This Row],[Parimerito]]=OFFSET(Avulsa[[#This Row],[Parimerito]],-1,0),VLOOKUP(Avulsa[[#This Row],[Squadre]],$BI$9:$CC$28,MATCH(OFFSET(Avulsa[[#This Row],[Squadre]],-1,0),$BJ$8:$CC$8,0)+1,FALSE),""))</f>
        <v/>
      </c>
      <c r="X26" s="2" t="str">
        <f ca="1">IF(Avulsa[[#This Row],[Parimerito]]="","",IF(Avulsa[[#This Row],[Parimerito]]=OFFSET(Avulsa[[#This Row],[Parimerito]],2,0),VLOOKUP(Avulsa[[#This Row],[Squadre]],$BI$9:$CC$28,MATCH(OFFSET(Avulsa[[#This Row],[Squadre]],2,0),$BJ$8:$CC$8,0)+1,FALSE),""))</f>
        <v/>
      </c>
      <c r="Y26" s="2" t="str">
        <f ca="1">IF(Avulsa[[#This Row],[Parimerito]]="","",IF(Avulsa[[#This Row],[Parimerito]]=OFFSET(Avulsa[[#This Row],[Parimerito]],-2,0),VLOOKUP(Avulsa[[#This Row],[Squadre]],$BI$9:$CC$28,MATCH(OFFSET(Avulsa[[#This Row],[Squadre]],-2,0),$BJ$8:$CC$8,0)+1,FALSE),""))</f>
        <v/>
      </c>
      <c r="Z26" s="2" t="e">
        <f ca="1">IF(Avulsa[[#This Row],[Parimerito]]="","",IF(Avulsa[[#This Row],[Parimerito]]=OFFSET(Avulsa[[#This Row],[Parimerito]],3,0),VLOOKUP(Avulsa[[#This Row],[Squadre]],$BI$9:$CC$28,MATCH(OFFSET(Avulsa[[#This Row],[Squadre]],3,0),$BJ$8:$CC$8,0)+1,FALSE),""))</f>
        <v>#N/A</v>
      </c>
      <c r="AA26" s="2" t="str">
        <f ca="1">IF(Avulsa[[#This Row],[Parimerito]]="","",IF(Avulsa[[#This Row],[Parimerito]]=OFFSET(Avulsa[[#This Row],[Parimerito]],-3,0),VLOOKUP(Avulsa[[#This Row],[Squadre]],$BI$9:$CC$28,MATCH(OFFSET(Avulsa[[#This Row],[Squadre]],-3,0),$BJ$8:$CC$8,0)+1,FALSE),""))</f>
        <v/>
      </c>
      <c r="AB26" s="2" t="e">
        <f ca="1">IF(Avulsa[[#This Row],[Parimerito]]="","",IF(Avulsa[[#This Row],[Parimerito]]=OFFSET(Avulsa[[#This Row],[Parimerito]],4,0),VLOOKUP(Avulsa[[#This Row],[Squadre]],$BI$9:$CC$28,MATCH(OFFSET(Avulsa[[#This Row],[Squadre]],4,0),$BJ$8:$CC$8,0)+1,FALSE),""))</f>
        <v>#N/A</v>
      </c>
      <c r="AC26" s="2" t="str">
        <f ca="1">IF(Avulsa[[#This Row],[Parimerito]]="","",IF(Avulsa[[#This Row],[Parimerito]]=OFFSET(Avulsa[[#This Row],[Parimerito]],-4,0),VLOOKUP(Avulsa[[#This Row],[Squadre]],$BI$9:$CC$28,MATCH(OFFSET(Avulsa[[#This Row],[Squadre]],-4,0),$BJ$8:$CC$8,0)+1,FALSE),""))</f>
        <v/>
      </c>
      <c r="AD26" s="2" t="e">
        <f ca="1">IF(Avulsa[[#This Row],[Parimerito]]="","",IF(Avulsa[[#This Row],[Parimerito]]=OFFSET(Avulsa[[#This Row],[Parimerito]],5,0),VLOOKUP(Avulsa[[#This Row],[Squadre]],$BI$9:$CC$28,MATCH(OFFSET(Avulsa[[#This Row],[Squadre]],5,0),$BJ$8:$CC$8,0)+1,FALSE),""))</f>
        <v>#N/A</v>
      </c>
      <c r="AE26" s="2" t="str">
        <f ca="1">IF(Avulsa[[#This Row],[Parimerito]]="","",IF(Avulsa[[#This Row],[Parimerito]]=OFFSET(Avulsa[[#This Row],[Parimerito]],-5,0),VLOOKUP(Avulsa[[#This Row],[Squadre]],$BI$9:$CC$28,MATCH(OFFSET(Avulsa[[#This Row],[Squadre]],-5,0),$BJ$8:$CC$8,0)+1,FALSE),""))</f>
        <v/>
      </c>
      <c r="AF26" s="2" t="e">
        <f ca="1">IF(Avulsa[[#This Row],[Parimerito]]="","",IF(Avulsa[[#This Row],[Parimerito]]=OFFSET(Avulsa[[#This Row],[Parimerito]],6,0),VLOOKUP(Avulsa[[#This Row],[Squadre]],$BI$9:$CC$28,MATCH(OFFSET(Avulsa[[#This Row],[Squadre]],6,0),$BJ$8:$CC$8,0)+1,FALSE),""))</f>
        <v>#N/A</v>
      </c>
      <c r="AG26" s="2" t="str">
        <f ca="1">IF(Avulsa[[#This Row],[Parimerito]]="","",IF(Avulsa[[#This Row],[Parimerito]]=OFFSET(Avulsa[[#This Row],[Parimerito]],-6,0),VLOOKUP(Avulsa[[#This Row],[Squadre]],$BI$9:$CC$28,MATCH(OFFSET(Avulsa[[#This Row],[Squadre]],-6,0),$BJ$8:$CC$8,0)+1,FALSE),""))</f>
        <v/>
      </c>
      <c r="AH26" s="2" t="e">
        <f ca="1">IF(Avulsa[[#This Row],[Parimerito]]="","",IF(Avulsa[[#This Row],[Parimerito]]=OFFSET(Avulsa[[#This Row],[Parimerito]],7,0),VLOOKUP(Avulsa[[#This Row],[Squadre]],$BI$9:$CC$28,MATCH(OFFSET(Avulsa[[#This Row],[Squadre]],7,0),$BJ$8:$CC$8,0)+1,FALSE),""))</f>
        <v>#N/A</v>
      </c>
      <c r="AI26" s="2" t="str">
        <f ca="1">IF(Avulsa[[#This Row],[Parimerito]]="","",IF(Avulsa[[#This Row],[Parimerito]]=OFFSET(Avulsa[[#This Row],[Parimerito]],-7,0),VLOOKUP(Avulsa[[#This Row],[Squadre]],$BI$9:$CC$28,MATCH(OFFSET(Avulsa[[#This Row],[Squadre]],-7,0),$BJ$8:$CC$8,0)+1,FALSE),""))</f>
        <v/>
      </c>
      <c r="AJ26" s="2" t="e">
        <f ca="1">IF(Avulsa[[#This Row],[Parimerito]]="","",IF(Avulsa[[#This Row],[Parimerito]]=OFFSET(Avulsa[[#This Row],[Parimerito]],8,0),VLOOKUP(Avulsa[[#This Row],[Squadre]],$BI$9:$CC$28,MATCH(OFFSET(Avulsa[[#This Row],[Squadre]],8,0),$BJ$8:$CC$8,0)+1,FALSE),""))</f>
        <v>#N/A</v>
      </c>
      <c r="AK26" s="2" t="str">
        <f ca="1">IF(Avulsa[[#This Row],[Parimerito]]="","",IF(Avulsa[[#This Row],[Parimerito]]=OFFSET(Avulsa[[#This Row],[Parimerito]],-8,0),VLOOKUP(Avulsa[[#This Row],[Squadre]],$BI$9:$CC$28,MATCH(OFFSET(Avulsa[[#This Row],[Squadre]],-8,0),$BJ$8:$CC$8,0)+1,FALSE),""))</f>
        <v/>
      </c>
      <c r="AL26" s="2" t="e">
        <f ca="1">IF(Avulsa[[#This Row],[Parimerito]]="","",SUM(Avulsa[[#This Row],[1a]:[8b]]))</f>
        <v>#N/A</v>
      </c>
      <c r="AM26" s="2" t="e" cm="1">
        <f t="array" aca="1" ref="AM26" ca="1">IF(Avulsa[[#This Row],[Parimerito]]="","",SUMPRODUCT(--(Avulsa[[#This Row],[Parimerito]]=Avulsa[Parimerito]),--(Avulsa[[#This Row],[Punti]]&lt;Avulsa[Punti]))+1)</f>
        <v>#N/A</v>
      </c>
      <c r="AN26" s="2" t="str">
        <f ca="1">IF(Avulsa[[#This Row],[Parimerito]]="","",IF(Avulsa[[#This Row],[Parimerito]]=OFFSET(Avulsa[[#This Row],[Parimerito]],1,0),VLOOKUP(Avulsa[[#This Row],[Squadre]],$CE$9:$CY$28,MATCH(OFFSET(Avulsa[[#This Row],[Squadre]],1,0),$CF$8:$CY$8,0)+1,FALSE),""))</f>
        <v/>
      </c>
      <c r="AO26" s="2" t="str">
        <f ca="1">IF(Avulsa[[#This Row],[Parimerito]]="","",IF(Avulsa[[#This Row],[Parimerito]]=OFFSET(Avulsa[[#This Row],[Parimerito]],-1,0),VLOOKUP(Avulsa[[#This Row],[Squadre]],$CE$9:$CY$28,MATCH(OFFSET(Avulsa[[#This Row],[Squadre]],-1,0),$CF$8:$CY$8,0)+1,FALSE),""))</f>
        <v/>
      </c>
      <c r="AP26" s="2" t="str">
        <f ca="1">IF(Avulsa[[#This Row],[Parimerito]]="","",IF(Avulsa[[#This Row],[Parimerito]]=OFFSET(Avulsa[[#This Row],[Parimerito]],2,0),VLOOKUP(Avulsa[[#This Row],[Squadre]],$CE$9:$CY$28,MATCH(OFFSET(Avulsa[[#This Row],[Squadre]],2,0),$CF$8:$CY$8,0)+1,FALSE),""))</f>
        <v/>
      </c>
      <c r="AQ26" s="2" t="str">
        <f ca="1">IF(Avulsa[[#This Row],[Parimerito]]="","",IF(Avulsa[[#This Row],[Parimerito]]=OFFSET(Avulsa[[#This Row],[Parimerito]],-2,0),VLOOKUP(Avulsa[[#This Row],[Squadre]],$CE$9:$CY$28,MATCH(OFFSET(Avulsa[[#This Row],[Squadre]],-2,0),$CF$8:$CY$8,0)+1,FALSE),""))</f>
        <v/>
      </c>
      <c r="AR26" s="2" t="e">
        <f ca="1">IF(Avulsa[[#This Row],[Parimerito]]="","",IF(Avulsa[[#This Row],[Parimerito]]=OFFSET(Avulsa[[#This Row],[Parimerito]],3,0),VLOOKUP(Avulsa[[#This Row],[Squadre]],$CE$9:$CY$28,MATCH(OFFSET(Avulsa[[#This Row],[Squadre]],3,0),$CF$8:$CY$8,0)+1,FALSE),""))</f>
        <v>#N/A</v>
      </c>
      <c r="AS26" s="2" t="str">
        <f ca="1">IF(Avulsa[[#This Row],[Parimerito]]="","",IF(Avulsa[[#This Row],[Parimerito]]=OFFSET(Avulsa[[#This Row],[Parimerito]],-3,0),VLOOKUP(Avulsa[[#This Row],[Squadre]],$CE$9:$CY$28,MATCH(OFFSET(Avulsa[[#This Row],[Squadre]],-3,0),$CF$8:$CY$8,0)+1,FALSE),""))</f>
        <v/>
      </c>
      <c r="AT26" s="2" t="e">
        <f ca="1">IF(Avulsa[[#This Row],[Parimerito]]="","",IF(Avulsa[[#This Row],[Parimerito]]=OFFSET(Avulsa[[#This Row],[Parimerito]],4,0),VLOOKUP(Avulsa[[#This Row],[Squadre]],$CE$9:$CY$28,MATCH(OFFSET(Avulsa[[#This Row],[Squadre]],4,0),$CF$8:$CY$8,0)+1,FALSE),""))</f>
        <v>#N/A</v>
      </c>
      <c r="AU26" s="2" t="str">
        <f ca="1">IF(Avulsa[[#This Row],[Parimerito]]="","",IF(Avulsa[[#This Row],[Parimerito]]=OFFSET(Avulsa[[#This Row],[Parimerito]],-4,0),VLOOKUP(Avulsa[[#This Row],[Squadre]],$CE$9:$CY$28,MATCH(OFFSET(Avulsa[[#This Row],[Squadre]],-4,0),$CF$8:$CY$8,0)+1,FALSE),""))</f>
        <v/>
      </c>
      <c r="AV26" s="2" t="e">
        <f ca="1">IF(Avulsa[[#This Row],[Parimerito]]="","",IF(Avulsa[[#This Row],[Parimerito]]=OFFSET(Avulsa[[#This Row],[Parimerito]],5,0),VLOOKUP(Avulsa[[#This Row],[Squadre]],$CE$9:$CY$28,MATCH(OFFSET(Avulsa[[#This Row],[Squadre]],5,0),$CF$8:$CY$8,0)+1,FALSE),""))</f>
        <v>#N/A</v>
      </c>
      <c r="AW26" s="2" t="str">
        <f ca="1">IF(Avulsa[[#This Row],[Parimerito]]="","",IF(Avulsa[[#This Row],[Parimerito]]=OFFSET(Avulsa[[#This Row],[Parimerito]],-5,0),VLOOKUP(Avulsa[[#This Row],[Squadre]],$CE$9:$CY$28,MATCH(OFFSET(Avulsa[[#This Row],[Squadre]],-5,0),$CF$8:$CY$8,0)+1,FALSE),""))</f>
        <v/>
      </c>
      <c r="AX26" s="2" t="e">
        <f ca="1">IF(Avulsa[[#This Row],[Parimerito]]="","",IF(Avulsa[[#This Row],[Parimerito]]=OFFSET(Avulsa[[#This Row],[Parimerito]],6,0),VLOOKUP(Avulsa[[#This Row],[Squadre]],$CE$9:$CY$28,MATCH(OFFSET(Avulsa[[#This Row],[Squadre]],6,0),$CF$8:$CY$8,0)+1,FALSE),""))</f>
        <v>#N/A</v>
      </c>
      <c r="AY26" s="2" t="str">
        <f ca="1">IF(Avulsa[[#This Row],[Parimerito]]="","",IF(Avulsa[[#This Row],[Parimerito]]=OFFSET(Avulsa[[#This Row],[Parimerito]],-6,0),VLOOKUP(Avulsa[[#This Row],[Squadre]],$CE$9:$CY$28,MATCH(OFFSET(Avulsa[[#This Row],[Squadre]],-6,0),$CF$8:$CY$8,0)+1,FALSE),""))</f>
        <v/>
      </c>
      <c r="AZ26" s="2" t="e">
        <f ca="1">IF(Avulsa[[#This Row],[Parimerito]]="","",IF(Avulsa[[#This Row],[Parimerito]]=OFFSET(Avulsa[[#This Row],[Parimerito]],7,0),VLOOKUP(Avulsa[[#This Row],[Squadre]],$CE$9:$CY$28,MATCH(OFFSET(Avulsa[[#This Row],[Squadre]],7,0),$CF$8:$CY$8,0)+1,FALSE),""))</f>
        <v>#N/A</v>
      </c>
      <c r="BA26" s="2" t="str">
        <f ca="1">IF(Avulsa[[#This Row],[Parimerito]]="","",IF(Avulsa[[#This Row],[Parimerito]]=OFFSET(Avulsa[[#This Row],[Parimerito]],-7,0),VLOOKUP(Avulsa[[#This Row],[Squadre]],$CE$9:$CY$28,MATCH(OFFSET(Avulsa[[#This Row],[Squadre]],-7,0),$CF$8:$CY$8,0)+1,FALSE),""))</f>
        <v/>
      </c>
      <c r="BB26" s="2" t="e">
        <f ca="1">IF(Avulsa[[#This Row],[Parimerito]]="","",IF(Avulsa[[#This Row],[Parimerito]]=OFFSET(Avulsa[[#This Row],[Parimerito]],8,0),VLOOKUP(Avulsa[[#This Row],[Squadre]],$CE$9:$CY$28,MATCH(OFFSET(Avulsa[[#This Row],[Squadre]],8,0),$CF$8:$CY$8,0)+1,FALSE),""))</f>
        <v>#N/A</v>
      </c>
      <c r="BC26" s="2" t="str">
        <f ca="1">IF(Avulsa[[#This Row],[Parimerito]]="","",IF(Avulsa[[#This Row],[Parimerito]]=OFFSET(Avulsa[[#This Row],[Parimerito]],-8,0),VLOOKUP(Avulsa[[#This Row],[Squadre]],$CE$9:$CY$28,MATCH(OFFSET(Avulsa[[#This Row],[Squadre]],-8,0),$CF$8:$CY$8,0)+1,FALSE),""))</f>
        <v/>
      </c>
      <c r="BD26" s="2" t="e">
        <f ca="1">IF(Avulsa[[#This Row],[Parimerito]]="","",SUM(Avulsa[[#This Row],[a1]:[h2]]))</f>
        <v>#N/A</v>
      </c>
      <c r="BE26" s="2" t="e" cm="1">
        <f t="array" aca="1" ref="BE26" ca="1">IF(Avulsa[[#This Row],[Parimerito]]="","",SUMPRODUCT(--(Avulsa[[#This Row],[Parimerito]]=Avulsa[Parimerito]),--(Avulsa[[#This Row],[Gol]]&lt;Avulsa[Gol]))+1)</f>
        <v>#N/A</v>
      </c>
      <c r="BF26" s="2" t="str">
        <f ca="1">IFERROR(Avulsa[[#This Row],[ClassificaPuntiScontriDiretti]]+Avulsa[[#This Row],[ClassificaGolScontriDiretti]]/100,"")</f>
        <v/>
      </c>
      <c r="BG26" s="2" t="str">
        <f ca="1">IFERROR(_xlfn.RANK.EQ(Avulsa[[#This Row],[calc]],Avulsa[calc],1),"")</f>
        <v/>
      </c>
      <c r="BI26" s="16" t="str" cm="1">
        <f t="array" ref="BI26">IF(INDEX(ListaSquadre[],ROW()-1-ROW(PuntiSD[#Headers]))="","",INDEX(ListaSquadre[],ROW()-1-ROW(PuntiSD[#Headers])))</f>
        <v/>
      </c>
      <c r="BJ26" s="18" t="str">
        <f>IF(PuntiSD[[#This Row],[Squadra]]="","",IF(BJ$8="","",IF(PuntiSD[[#This Row],[Squadra]]=BJ$8,"",IF(ISERROR(VLOOKUP(PuntiSD[[#This Row],[Squadra]]&amp;BJ$8,Risultati[SqrCoppie],1,FALSE)),"-",IF(AND(INDEX(Risultati[Punti_SqrA],MATCH(PuntiSD[[#This Row],[Squadra]]&amp;BJ$8,Risultati[SqrCoppie],0))="",INDEX(Risultati[Punti_SqrA],MATCH(BJ$8&amp;PuntiSD[[#This Row],[Squadra]],Risultati[SqrCoppie],0))=""),"-",SUMIFS(Risultati[Punti_SqrA],Risultati[SqrA],PuntiSD[[#This Row],[Squadra]],Risultati[SqrB],BJ$8)+SUMIFS(Risultati[Punti_SqrB],Risultati[SqrB],PuntiSD[[#This Row],[Squadra]],Risultati[SqrA],BJ$8))))))</f>
        <v/>
      </c>
      <c r="BK26" s="18" t="str">
        <f>IF(PuntiSD[[#This Row],[Squadra]]="","",IF(BK$8="","",IF(PuntiSD[[#This Row],[Squadra]]=BK$8,"",IF(ISERROR(VLOOKUP(PuntiSD[[#This Row],[Squadra]]&amp;BK$8,Risultati[SqrCoppie],1,FALSE)),"-",IF(AND(INDEX(Risultati[Punti_SqrA],MATCH(PuntiSD[[#This Row],[Squadra]]&amp;BK$8,Risultati[SqrCoppie],0))="",INDEX(Risultati[Punti_SqrA],MATCH(BK$8&amp;PuntiSD[[#This Row],[Squadra]],Risultati[SqrCoppie],0))=""),"-",SUMIFS(Risultati[Punti_SqrA],Risultati[SqrA],PuntiSD[[#This Row],[Squadra]],Risultati[SqrB],BK$8)+SUMIFS(Risultati[Punti_SqrB],Risultati[SqrB],PuntiSD[[#This Row],[Squadra]],Risultati[SqrA],BK$8))))))</f>
        <v/>
      </c>
      <c r="BL26" s="2" t="str">
        <f>IF(PuntiSD[[#This Row],[Squadra]]="","",IF(BL$8="","",IF(PuntiSD[[#This Row],[Squadra]]=BL$8,"",IF(ISERROR(VLOOKUP(PuntiSD[[#This Row],[Squadra]]&amp;BL$8,Risultati[SqrCoppie],1,FALSE)),"-",IF(AND(INDEX(Risultati[Punti_SqrA],MATCH(PuntiSD[[#This Row],[Squadra]]&amp;BL$8,Risultati[SqrCoppie],0))="",INDEX(Risultati[Punti_SqrA],MATCH(BL$8&amp;PuntiSD[[#This Row],[Squadra]],Risultati[SqrCoppie],0))=""),"-",SUMIFS(Risultati[Punti_SqrA],Risultati[SqrA],PuntiSD[[#This Row],[Squadra]],Risultati[SqrB],BL$8)+SUMIFS(Risultati[Punti_SqrB],Risultati[SqrB],PuntiSD[[#This Row],[Squadra]],Risultati[SqrA],BL$8))))))</f>
        <v/>
      </c>
      <c r="BM26" s="2" t="str">
        <f>IF(PuntiSD[[#This Row],[Squadra]]="","",IF(BM$8="","",IF(PuntiSD[[#This Row],[Squadra]]=BM$8,"",IF(ISERROR(VLOOKUP(PuntiSD[[#This Row],[Squadra]]&amp;BM$8,Risultati[SqrCoppie],1,FALSE)),"-",IF(AND(INDEX(Risultati[Punti_SqrA],MATCH(PuntiSD[[#This Row],[Squadra]]&amp;BM$8,Risultati[SqrCoppie],0))="",INDEX(Risultati[Punti_SqrA],MATCH(BM$8&amp;PuntiSD[[#This Row],[Squadra]],Risultati[SqrCoppie],0))=""),"-",SUMIFS(Risultati[Punti_SqrA],Risultati[SqrA],PuntiSD[[#This Row],[Squadra]],Risultati[SqrB],BM$8)+SUMIFS(Risultati[Punti_SqrB],Risultati[SqrB],PuntiSD[[#This Row],[Squadra]],Risultati[SqrA],BM$8))))))</f>
        <v/>
      </c>
      <c r="BN26" s="2" t="str">
        <f>IF(PuntiSD[[#This Row],[Squadra]]="","",IF(BN$8="","",IF(PuntiSD[[#This Row],[Squadra]]=BN$8,"",IF(ISERROR(VLOOKUP(PuntiSD[[#This Row],[Squadra]]&amp;BN$8,Risultati[SqrCoppie],1,FALSE)),"-",IF(AND(INDEX(Risultati[Punti_SqrA],MATCH(PuntiSD[[#This Row],[Squadra]]&amp;BN$8,Risultati[SqrCoppie],0))="",INDEX(Risultati[Punti_SqrA],MATCH(BN$8&amp;PuntiSD[[#This Row],[Squadra]],Risultati[SqrCoppie],0))=""),"-",SUMIFS(Risultati[Punti_SqrA],Risultati[SqrA],PuntiSD[[#This Row],[Squadra]],Risultati[SqrB],BN$8)+SUMIFS(Risultati[Punti_SqrB],Risultati[SqrB],PuntiSD[[#This Row],[Squadra]],Risultati[SqrA],BN$8))))))</f>
        <v/>
      </c>
      <c r="BO26" s="2" t="str">
        <f>IF(PuntiSD[[#This Row],[Squadra]]="","",IF(BO$8="","",IF(PuntiSD[[#This Row],[Squadra]]=BO$8,"",IF(ISERROR(VLOOKUP(PuntiSD[[#This Row],[Squadra]]&amp;BO$8,Risultati[SqrCoppie],1,FALSE)),"-",IF(AND(INDEX(Risultati[Punti_SqrA],MATCH(PuntiSD[[#This Row],[Squadra]]&amp;BO$8,Risultati[SqrCoppie],0))="",INDEX(Risultati[Punti_SqrA],MATCH(BO$8&amp;PuntiSD[[#This Row],[Squadra]],Risultati[SqrCoppie],0))=""),"-",SUMIFS(Risultati[Punti_SqrA],Risultati[SqrA],PuntiSD[[#This Row],[Squadra]],Risultati[SqrB],BO$8)+SUMIFS(Risultati[Punti_SqrB],Risultati[SqrB],PuntiSD[[#This Row],[Squadra]],Risultati[SqrA],BO$8))))))</f>
        <v/>
      </c>
      <c r="BP26" s="2" t="str">
        <f>IF(PuntiSD[[#This Row],[Squadra]]="","",IF(BP$8="","",IF(PuntiSD[[#This Row],[Squadra]]=BP$8,"",IF(ISERROR(VLOOKUP(PuntiSD[[#This Row],[Squadra]]&amp;BP$8,Risultati[SqrCoppie],1,FALSE)),"-",IF(AND(INDEX(Risultati[Punti_SqrA],MATCH(PuntiSD[[#This Row],[Squadra]]&amp;BP$8,Risultati[SqrCoppie],0))="",INDEX(Risultati[Punti_SqrA],MATCH(BP$8&amp;PuntiSD[[#This Row],[Squadra]],Risultati[SqrCoppie],0))=""),"-",SUMIFS(Risultati[Punti_SqrA],Risultati[SqrA],PuntiSD[[#This Row],[Squadra]],Risultati[SqrB],BP$8)+SUMIFS(Risultati[Punti_SqrB],Risultati[SqrB],PuntiSD[[#This Row],[Squadra]],Risultati[SqrA],BP$8))))))</f>
        <v/>
      </c>
      <c r="BQ26" s="2" t="str">
        <f>IF(PuntiSD[[#This Row],[Squadra]]="","",IF(BQ$8="","",IF(PuntiSD[[#This Row],[Squadra]]=BQ$8,"",IF(ISERROR(VLOOKUP(PuntiSD[[#This Row],[Squadra]]&amp;BQ$8,Risultati[SqrCoppie],1,FALSE)),"-",IF(AND(INDEX(Risultati[Punti_SqrA],MATCH(PuntiSD[[#This Row],[Squadra]]&amp;BQ$8,Risultati[SqrCoppie],0))="",INDEX(Risultati[Punti_SqrA],MATCH(BQ$8&amp;PuntiSD[[#This Row],[Squadra]],Risultati[SqrCoppie],0))="",),"-",SUMIFS(Risultati[Punti_SqrA],Risultati[SqrA],PuntiSD[[#This Row],[Squadra]],Risultati[SqrB],BQ$8)+SUMIFS(Risultati[Punti_SqrB],Risultati[SqrB],PuntiSD[[#This Row],[Squadra]],Risultati[SqrA],BQ$8))))))</f>
        <v/>
      </c>
      <c r="BR26" s="2" t="str">
        <f>IF(PuntiSD[[#This Row],[Squadra]]="","",IF(BR$8="","",IF(PuntiSD[[#This Row],[Squadra]]=BR$8,"",IF(ISERROR(VLOOKUP(PuntiSD[[#This Row],[Squadra]]&amp;BR$8,Risultati[SqrCoppie],1,FALSE)),"-",IF(AND(INDEX(Risultati[Punti_SqrA],MATCH(PuntiSD[[#This Row],[Squadra]]&amp;BR$8,Risultati[SqrCoppie],0))="",INDEX(Risultati[Punti_SqrA],MATCH(BR$8&amp;PuntiSD[[#This Row],[Squadra]],Risultati[SqrCoppie],0))=""),"-",SUMIFS(Risultati[Punti_SqrA],Risultati[SqrA],PuntiSD[[#This Row],[Squadra]],Risultati[SqrB],BR$8)+SUMIFS(Risultati[Punti_SqrB],Risultati[SqrB],PuntiSD[[#This Row],[Squadra]],Risultati[SqrA],BR$8))))))</f>
        <v/>
      </c>
      <c r="BS26" s="2" t="str">
        <f>IF(PuntiSD[[#This Row],[Squadra]]="","",IF(BS$8="","",IF(PuntiSD[[#This Row],[Squadra]]=BS$8,"",IF(ISERROR(VLOOKUP(PuntiSD[[#This Row],[Squadra]]&amp;BS$8,Risultati[SqrCoppie],1,FALSE)),"-",IF(AND(INDEX(Risultati[Punti_SqrA],MATCH(PuntiSD[[#This Row],[Squadra]]&amp;BS$8,Risultati[SqrCoppie],0))="",INDEX(Risultati[Punti_SqrA],MATCH(BS$8&amp;PuntiSD[[#This Row],[Squadra]],Risultati[SqrCoppie],0))=""),"-",SUMIFS(Risultati[Punti_SqrA],Risultati[SqrA],PuntiSD[[#This Row],[Squadra]],Risultati[SqrB],BS$8)+SUMIFS(Risultati[Punti_SqrB],Risultati[SqrB],PuntiSD[[#This Row],[Squadra]],Risultati[SqrA],BS$8))))))</f>
        <v/>
      </c>
      <c r="BT26" s="2" t="str">
        <f>IF(PuntiSD[[#This Row],[Squadra]]="","",IF(BT$8="","",IF(PuntiSD[[#This Row],[Squadra]]=BT$8,"",IF(ISERROR(VLOOKUP(PuntiSD[[#This Row],[Squadra]]&amp;BT$8,Risultati[SqrCoppie],1,FALSE)),"-",IF(AND(INDEX(Risultati[Punti_SqrA],MATCH(PuntiSD[[#This Row],[Squadra]]&amp;BT$8,Risultati[SqrCoppie],0))="",INDEX(Risultati[Punti_SqrA],MATCH(BT$8&amp;PuntiSD[[#This Row],[Squadra]],Risultati[SqrCoppie],0))=""),"-",SUMIFS(Risultati[Punti_SqrA],Risultati[SqrA],PuntiSD[[#This Row],[Squadra]],Risultati[SqrB],BT$8)+SUMIFS(Risultati[Punti_SqrB],Risultati[SqrB],PuntiSD[[#This Row],[Squadra]],Risultati[SqrA],BT$8))))))</f>
        <v/>
      </c>
      <c r="BU26" s="2" t="str">
        <f>IF(PuntiSD[[#This Row],[Squadra]]="","",IF(BU$8="","",IF(PuntiSD[[#This Row],[Squadra]]=BU$8,"",IF(ISERROR(VLOOKUP(PuntiSD[[#This Row],[Squadra]]&amp;BU$8,Risultati[SqrCoppie],1,FALSE)),"-",IF(AND(INDEX(Risultati[Punti_SqrA],MATCH(PuntiSD[[#This Row],[Squadra]]&amp;BU$8,Risultati[SqrCoppie],0))="",INDEX(Risultati[Punti_SqrA],MATCH(BU$8&amp;PuntiSD[[#This Row],[Squadra]],Risultati[SqrCoppie],0))=""),"-",SUMIFS(Risultati[Punti_SqrA],Risultati[SqrA],PuntiSD[[#This Row],[Squadra]],Risultati[SqrB],BU$8)+SUMIFS(Risultati[Punti_SqrB],Risultati[SqrB],PuntiSD[[#This Row],[Squadra]],Risultati[SqrA],BU$8))))))</f>
        <v/>
      </c>
      <c r="BV26" s="2" t="str">
        <f>IF(PuntiSD[[#This Row],[Squadra]]="","",IF(BV$8="","",IF(PuntiSD[[#This Row],[Squadra]]=BV$8,"",IF(ISERROR(VLOOKUP(PuntiSD[[#This Row],[Squadra]]&amp;BV$8,Risultati[SqrCoppie],1,FALSE)),"-",IF(AND(INDEX(Risultati[Punti_SqrA],MATCH(PuntiSD[[#This Row],[Squadra]]&amp;BV$8,Risultati[SqrCoppie],0))="",INDEX(Risultati[Punti_SqrA],MATCH(BV$8&amp;PuntiSD[[#This Row],[Squadra]],Risultati[SqrCoppie],0))=""),"-",SUMIFS(Risultati[Punti_SqrA],Risultati[SqrA],PuntiSD[[#This Row],[Squadra]],Risultati[SqrB],BV$8)+SUMIFS(Risultati[Punti_SqrB],Risultati[SqrB],PuntiSD[[#This Row],[Squadra]],Risultati[SqrA],BV$8))))))</f>
        <v/>
      </c>
      <c r="BW26" s="2" t="str">
        <f>IF(PuntiSD[[#This Row],[Squadra]]="","",IF(BW$8="","",IF(PuntiSD[[#This Row],[Squadra]]=BW$8,"",IF(ISERROR(VLOOKUP(PuntiSD[[#This Row],[Squadra]]&amp;BW$8,Risultati[SqrCoppie],1,FALSE)),"-",IF(AND(INDEX(Risultati[Punti_SqrA],MATCH(PuntiSD[[#This Row],[Squadra]]&amp;BW$8,Risultati[SqrCoppie],0))="",INDEX(Risultati[Punti_SqrA],MATCH(BW$8&amp;PuntiSD[[#This Row],[Squadra]],Risultati[SqrCoppie],0))=""),"-",SUMIFS(Risultati[Punti_SqrA],Risultati[SqrA],PuntiSD[[#This Row],[Squadra]],Risultati[SqrB],BW$8)+SUMIFS(Risultati[Punti_SqrB],Risultati[SqrB],PuntiSD[[#This Row],[Squadra]],Risultati[SqrA],BW$8))))))</f>
        <v/>
      </c>
      <c r="BX26" s="2" t="str">
        <f>IF(PuntiSD[[#This Row],[Squadra]]="","",IF(BX$8="","",IF(PuntiSD[[#This Row],[Squadra]]=BX$8,"",IF(ISERROR(VLOOKUP(PuntiSD[[#This Row],[Squadra]]&amp;BX$8,Risultati[SqrCoppie],1,FALSE)),"-",IF(AND(INDEX(Risultati[Punti_SqrA],MATCH(PuntiSD[[#This Row],[Squadra]]&amp;BX$8,Risultati[SqrCoppie],0))="",INDEX(Risultati[Punti_SqrA],MATCH(BX$8&amp;PuntiSD[[#This Row],[Squadra]],Risultati[SqrCoppie],0))=""),"-",SUMIFS(Risultati[Punti_SqrA],Risultati[SqrA],PuntiSD[[#This Row],[Squadra]],Risultati[SqrB],BX$8)+SUMIFS(Risultati[Punti_SqrB],Risultati[SqrB],PuntiSD[[#This Row],[Squadra]],Risultati[SqrA],BX$8))))))</f>
        <v/>
      </c>
      <c r="BY26" s="2" t="str">
        <f>IF(PuntiSD[[#This Row],[Squadra]]="","",IF(BY$8="","",IF(PuntiSD[[#This Row],[Squadra]]=BY$8,"",IF(ISERROR(VLOOKUP(PuntiSD[[#This Row],[Squadra]]&amp;BY$8,Risultati[SqrCoppie],1,FALSE)),"-",IF(AND(INDEX(Risultati[Punti_SqrA],MATCH(PuntiSD[[#This Row],[Squadra]]&amp;BY$8,Risultati[SqrCoppie],0))="",INDEX(Risultati[Punti_SqrA],MATCH(BY$8&amp;PuntiSD[[#This Row],[Squadra]],Risultati[SqrCoppie],0))=""),"-",SUMIFS(Risultati[Punti_SqrA],Risultati[SqrA],PuntiSD[[#This Row],[Squadra]],Risultati[SqrB],BY$8)+SUMIFS(Risultati[Punti_SqrB],Risultati[SqrB],PuntiSD[[#This Row],[Squadra]],Risultati[SqrA],BY$8))))))</f>
        <v/>
      </c>
      <c r="BZ26" s="2" t="str">
        <f>IF(PuntiSD[[#This Row],[Squadra]]="","",IF(BZ$8="","",IF(PuntiSD[[#This Row],[Squadra]]=BZ$8,"",IF(ISERROR(VLOOKUP(PuntiSD[[#This Row],[Squadra]]&amp;BZ$8,Risultati[SqrCoppie],1,FALSE)),"-",IF(AND(INDEX(Risultati[Punti_SqrA],MATCH(PuntiSD[[#This Row],[Squadra]]&amp;BZ$8,Risultati[SqrCoppie],0))="",INDEX(Risultati[Punti_SqrA],MATCH(BZ$8&amp;PuntiSD[[#This Row],[Squadra]],Risultati[SqrCoppie],0))=""),"-",SUMIFS(Risultati[Punti_SqrA],Risultati[SqrA],PuntiSD[[#This Row],[Squadra]],Risultati[SqrB],BZ$8)+SUMIFS(Risultati[Punti_SqrB],Risultati[SqrB],PuntiSD[[#This Row],[Squadra]],Risultati[SqrA],BZ$8))))))</f>
        <v/>
      </c>
      <c r="CA26" s="2" t="str">
        <f>IF(PuntiSD[[#This Row],[Squadra]]="","",IF(CA$8="","",IF(PuntiSD[[#This Row],[Squadra]]=CA$8,"",IF(ISERROR(VLOOKUP(PuntiSD[[#This Row],[Squadra]]&amp;CA$8,Risultati[SqrCoppie],1,FALSE)),"-",IF(AND(INDEX(Risultati[Punti_SqrA],MATCH(PuntiSD[[#This Row],[Squadra]]&amp;CA$8,Risultati[SqrCoppie],0))="",INDEX(Risultati[Punti_SqrA],MATCH(CA$8&amp;PuntiSD[[#This Row],[Squadra]],Risultati[SqrCoppie],0))=""),"-",SUMIFS(Risultati[Punti_SqrA],Risultati[SqrA],PuntiSD[[#This Row],[Squadra]],Risultati[SqrB],CA$8)+SUMIFS(Risultati[Punti_SqrB],Risultati[SqrB],PuntiSD[[#This Row],[Squadra]],Risultati[SqrA],CA$8))))))</f>
        <v/>
      </c>
      <c r="CB26" s="2" t="str">
        <f>IF(PuntiSD[[#This Row],[Squadra]]="","",IF(CB$8="","",IF(PuntiSD[[#This Row],[Squadra]]=CB$8,"",IF(ISERROR(VLOOKUP(PuntiSD[[#This Row],[Squadra]]&amp;CB$8,Risultati[SqrCoppie],1,FALSE)),"-",IF(AND(INDEX(Risultati[Punti_SqrA],MATCH(PuntiSD[[#This Row],[Squadra]]&amp;CB$8,Risultati[SqrCoppie],0))="",INDEX(Risultati[Punti_SqrA],MATCH(CB$8&amp;PuntiSD[[#This Row],[Squadra]],Risultati[SqrCoppie],0))=""),"-",SUMIFS(Risultati[Punti_SqrA],Risultati[SqrA],PuntiSD[[#This Row],[Squadra]],Risultati[SqrB],CB$8)+SUMIFS(Risultati[Punti_SqrB],Risultati[SqrB],PuntiSD[[#This Row],[Squadra]],Risultati[SqrA],CB$8))))))</f>
        <v/>
      </c>
      <c r="CC26" s="2" t="str">
        <f>IF(PuntiSD[[#This Row],[Squadra]]="","",IF(CC$8="","",IF(PuntiSD[[#This Row],[Squadra]]=CC$8,"",IF(ISERROR(VLOOKUP(PuntiSD[[#This Row],[Squadra]]&amp;CC$8,Risultati[SqrCoppie],1,FALSE)),"-",IF(AND(INDEX(Risultati[Punti_SqrA],MATCH(PuntiSD[[#This Row],[Squadra]]&amp;CC$8,Risultati[SqrCoppie],0))="",INDEX(Risultati[Punti_SqrA],MATCH(CC$8&amp;PuntiSD[[#This Row],[Squadra]],Risultati[SqrCoppie],0))=""),"-",SUMIFS(Risultati[Punti_SqrA],Risultati[SqrA],PuntiSD[[#This Row],[Squadra]],Risultati[SqrB],CC$8)+SUMIFS(Risultati[Punti_SqrB],Risultati[SqrB],PuntiSD[[#This Row],[Squadra]],Risultati[SqrA],CC$8))))))</f>
        <v/>
      </c>
      <c r="CE26" s="16" t="str" cm="1">
        <f t="array" ref="CE26">IF(INDEX(ListaSquadre[],ROW()-1-ROW(RetiSD[#Headers]))="","",INDEX(ListaSquadre[],ROW()-1-ROW(RetiSD[#Headers])))</f>
        <v/>
      </c>
      <c r="CF26" s="18" t="str">
        <f>IF(RetiSD[[#This Row],[Squadra]]="","",IF(CF$8="","",IF(RetiSD[[#This Row],[Squadra]]=CF$8,"",IF(ISERROR(VLOOKUP(RetiSD[[#This Row],[Squadra]]&amp;CF$8,Risultati[SqrCoppie],1,FALSE)),"-",IF(AND(INDEX(Risultati[Gol_SqrA],MATCH(RetiSD[[#This Row],[Squadra]]&amp;CF$8,Risultati[SqrCoppie],0))="",INDEX(Risultati[Gol_SqrA],MATCH(CF$8&amp;RetiSD[[#This Row],[Squadra]],Risultati[SqrCoppie],0))=""),"-",(SUMIFS(Risultati[Gol_SqrB],Risultati[SqrCoppie],CF$8&amp;RetiSD[[#This Row],[Squadra]])-SUMIFS(Risultati[Gol_SqrA],Risultati[SqrCoppie],CF$8&amp;RetiSD[[#This Row],[Squadra]]))+(SUMIFS(Risultati[Gol_SqrA],Risultati[SqrCoppie],RetiSD[[#This Row],[Squadra]]&amp;CF$8)-SUMIFS(Risultati[Gol_SqrB],Risultati[SqrCoppie],RetiSD[[#This Row],[Squadra]]&amp;CF$8)))))))</f>
        <v/>
      </c>
      <c r="CG26" s="2" t="str">
        <f>IF(RetiSD[[#This Row],[Squadra]]="","",IF(CG$8="","",IF(RetiSD[[#This Row],[Squadra]]=CG$8,"",IF(ISERROR(VLOOKUP(RetiSD[[#This Row],[Squadra]]&amp;CG$8,Risultati[SqrCoppie],1,FALSE)),"-",IF(AND(INDEX(Risultati[Gol_SqrA],MATCH(RetiSD[[#This Row],[Squadra]]&amp;CG$8,Risultati[SqrCoppie],0))="",INDEX(Risultati[Gol_SqrA],MATCH(CG$8&amp;RetiSD[[#This Row],[Squadra]],Risultati[SqrCoppie],0))=""),"-",(SUMIFS(Risultati[Gol_SqrB],Risultati[SqrCoppie],CG$8&amp;RetiSD[[#This Row],[Squadra]])-SUMIFS(Risultati[Gol_SqrA],Risultati[SqrCoppie],CG$8&amp;RetiSD[[#This Row],[Squadra]]))+(SUMIFS(Risultati[Gol_SqrA],Risultati[SqrCoppie],RetiSD[[#This Row],[Squadra]]&amp;CG$8)-SUMIFS(Risultati[Gol_SqrB],Risultati[SqrCoppie],RetiSD[[#This Row],[Squadra]]&amp;CG$8)))))))</f>
        <v/>
      </c>
      <c r="CH26" s="2" t="str">
        <f>IF(RetiSD[[#This Row],[Squadra]]="","",IF(CH$8="","",IF(RetiSD[[#This Row],[Squadra]]=CH$8,"",IF(ISERROR(VLOOKUP(RetiSD[[#This Row],[Squadra]]&amp;CH$8,Risultati[SqrCoppie],1,FALSE)),"-",IF(AND(INDEX(Risultati[Gol_SqrA],MATCH(RetiSD[[#This Row],[Squadra]]&amp;CH$8,Risultati[SqrCoppie],0))="",INDEX(Risultati[Gol_SqrA],MATCH(CH$8&amp;RetiSD[[#This Row],[Squadra]],Risultati[SqrCoppie],0))=""),"-",(SUMIFS(Risultati[Gol_SqrB],Risultati[SqrCoppie],CH$8&amp;RetiSD[[#This Row],[Squadra]])-SUMIFS(Risultati[Gol_SqrA],Risultati[SqrCoppie],CH$8&amp;RetiSD[[#This Row],[Squadra]]))+(SUMIFS(Risultati[Gol_SqrA],Risultati[SqrCoppie],RetiSD[[#This Row],[Squadra]]&amp;CH$8)-SUMIFS(Risultati[Gol_SqrB],Risultati[SqrCoppie],RetiSD[[#This Row],[Squadra]]&amp;CH$8)))))))</f>
        <v/>
      </c>
      <c r="CI26" s="2" t="str">
        <f>IF(RetiSD[[#This Row],[Squadra]]="","",IF(CI$8="","",IF(RetiSD[[#This Row],[Squadra]]=CI$8,"",IF(ISERROR(VLOOKUP(RetiSD[[#This Row],[Squadra]]&amp;CI$8,Risultati[SqrCoppie],1,FALSE)),"-",IF(AND(INDEX(Risultati[Gol_SqrA],MATCH(RetiSD[[#This Row],[Squadra]]&amp;CI$8,Risultati[SqrCoppie],0))="",INDEX(Risultati[Gol_SqrA],MATCH(CI$8&amp;RetiSD[[#This Row],[Squadra]],Risultati[SqrCoppie],0))=""),"-",(SUMIFS(Risultati[Gol_SqrB],Risultati[SqrCoppie],CI$8&amp;RetiSD[[#This Row],[Squadra]])-SUMIFS(Risultati[Gol_SqrA],Risultati[SqrCoppie],CI$8&amp;RetiSD[[#This Row],[Squadra]]))+(SUMIFS(Risultati[Gol_SqrA],Risultati[SqrCoppie],RetiSD[[#This Row],[Squadra]]&amp;CI$8)-SUMIFS(Risultati[Gol_SqrB],Risultati[SqrCoppie],RetiSD[[#This Row],[Squadra]]&amp;CI$8)))))))</f>
        <v/>
      </c>
      <c r="CJ26" s="2" t="str">
        <f>IF(RetiSD[[#This Row],[Squadra]]="","",IF(CJ$8="","",IF(RetiSD[[#This Row],[Squadra]]=CJ$8,"",IF(ISERROR(VLOOKUP(RetiSD[[#This Row],[Squadra]]&amp;CJ$8,Risultati[SqrCoppie],1,FALSE)),"-",IF(AND(INDEX(Risultati[Gol_SqrA],MATCH(RetiSD[[#This Row],[Squadra]]&amp;CJ$8,Risultati[SqrCoppie],0))="",INDEX(Risultati[Gol_SqrA],MATCH(CJ$8&amp;RetiSD[[#This Row],[Squadra]],Risultati[SqrCoppie],0))=""),"-",(SUMIFS(Risultati[Gol_SqrB],Risultati[SqrCoppie],CJ$8&amp;RetiSD[[#This Row],[Squadra]])-SUMIFS(Risultati[Gol_SqrA],Risultati[SqrCoppie],CJ$8&amp;RetiSD[[#This Row],[Squadra]]))+(SUMIFS(Risultati[Gol_SqrA],Risultati[SqrCoppie],RetiSD[[#This Row],[Squadra]]&amp;CJ$8)-SUMIFS(Risultati[Gol_SqrB],Risultati[SqrCoppie],RetiSD[[#This Row],[Squadra]]&amp;CJ$8)))))))</f>
        <v/>
      </c>
      <c r="CK26" s="2" t="str">
        <f>IF(RetiSD[[#This Row],[Squadra]]="","",IF(CK$8="","",IF(RetiSD[[#This Row],[Squadra]]=CK$8,"",IF(ISERROR(VLOOKUP(RetiSD[[#This Row],[Squadra]]&amp;CK$8,Risultati[SqrCoppie],1,FALSE)),"-",IF(AND(INDEX(Risultati[Gol_SqrA],MATCH(RetiSD[[#This Row],[Squadra]]&amp;CK$8,Risultati[SqrCoppie],0))="",INDEX(Risultati[Gol_SqrA],MATCH(CK$8&amp;RetiSD[[#This Row],[Squadra]],Risultati[SqrCoppie],0))=""),"-",(SUMIFS(Risultati[Gol_SqrB],Risultati[SqrCoppie],CK$8&amp;RetiSD[[#This Row],[Squadra]])-SUMIFS(Risultati[Gol_SqrA],Risultati[SqrCoppie],CK$8&amp;RetiSD[[#This Row],[Squadra]]))+(SUMIFS(Risultati[Gol_SqrA],Risultati[SqrCoppie],RetiSD[[#This Row],[Squadra]]&amp;CK$8)-SUMIFS(Risultati[Gol_SqrB],Risultati[SqrCoppie],RetiSD[[#This Row],[Squadra]]&amp;CK$8)))))))</f>
        <v/>
      </c>
      <c r="CL26" s="2" t="str">
        <f>IF(RetiSD[[#This Row],[Squadra]]="","",IF(CL$8="","",IF(RetiSD[[#This Row],[Squadra]]=CL$8,"",IF(ISERROR(VLOOKUP(RetiSD[[#This Row],[Squadra]]&amp;CL$8,Risultati[SqrCoppie],1,FALSE)),"-",IF(AND(INDEX(Risultati[Gol_SqrA],MATCH(RetiSD[[#This Row],[Squadra]]&amp;CL$8,Risultati[SqrCoppie],0))="",INDEX(Risultati[Gol_SqrA],MATCH(CL$8&amp;RetiSD[[#This Row],[Squadra]],Risultati[SqrCoppie],0))=""),"-",(SUMIFS(Risultati[Gol_SqrB],Risultati[SqrCoppie],CL$8&amp;RetiSD[[#This Row],[Squadra]])-SUMIFS(Risultati[Gol_SqrA],Risultati[SqrCoppie],CL$8&amp;RetiSD[[#This Row],[Squadra]]))+(SUMIFS(Risultati[Gol_SqrA],Risultati[SqrCoppie],RetiSD[[#This Row],[Squadra]]&amp;CL$8)-SUMIFS(Risultati[Gol_SqrB],Risultati[SqrCoppie],RetiSD[[#This Row],[Squadra]]&amp;CL$8)))))))</f>
        <v/>
      </c>
      <c r="CM26" s="2" t="str">
        <f>IF(RetiSD[[#This Row],[Squadra]]="","",IF(CM$8="","",IF(RetiSD[[#This Row],[Squadra]]=CM$8,"",IF(ISERROR(VLOOKUP(RetiSD[[#This Row],[Squadra]]&amp;CM$8,Risultati[SqrCoppie],1,FALSE)),"-",IF(AND(INDEX(Risultati[Gol_SqrA],MATCH(RetiSD[[#This Row],[Squadra]]&amp;CM$8,Risultati[SqrCoppie],0))="",INDEX(Risultati[Gol_SqrA],MATCH(CM$8&amp;RetiSD[[#This Row],[Squadra]],Risultati[SqrCoppie],0))=""),"-",(SUMIFS(Risultati[Gol_SqrB],Risultati[SqrCoppie],CM$8&amp;RetiSD[[#This Row],[Squadra]])-SUMIFS(Risultati[Gol_SqrA],Risultati[SqrCoppie],CM$8&amp;RetiSD[[#This Row],[Squadra]]))+(SUMIFS(Risultati[Gol_SqrA],Risultati[SqrCoppie],RetiSD[[#This Row],[Squadra]]&amp;CM$8)-SUMIFS(Risultati[Gol_SqrB],Risultati[SqrCoppie],RetiSD[[#This Row],[Squadra]]&amp;CM$8)))))))</f>
        <v/>
      </c>
      <c r="CN26" s="2" t="str">
        <f>IF(RetiSD[[#This Row],[Squadra]]="","",IF(CN$8="","",IF(RetiSD[[#This Row],[Squadra]]=CN$8,"",IF(ISERROR(VLOOKUP(RetiSD[[#This Row],[Squadra]]&amp;CN$8,Risultati[SqrCoppie],1,FALSE)),"-",IF(AND(INDEX(Risultati[Gol_SqrA],MATCH(RetiSD[[#This Row],[Squadra]]&amp;CN$8,Risultati[SqrCoppie],0))="",INDEX(Risultati[Gol_SqrA],MATCH(CN$8&amp;RetiSD[[#This Row],[Squadra]],Risultati[SqrCoppie],0))=""),"-",(SUMIFS(Risultati[Gol_SqrB],Risultati[SqrCoppie],CN$8&amp;RetiSD[[#This Row],[Squadra]])-SUMIFS(Risultati[Gol_SqrA],Risultati[SqrCoppie],CN$8&amp;RetiSD[[#This Row],[Squadra]]))+(SUMIFS(Risultati[Gol_SqrA],Risultati[SqrCoppie],RetiSD[[#This Row],[Squadra]]&amp;CN$8)-SUMIFS(Risultati[Gol_SqrB],Risultati[SqrCoppie],RetiSD[[#This Row],[Squadra]]&amp;CN$8)))))))</f>
        <v/>
      </c>
      <c r="CO26" s="2" t="str">
        <f>IF(RetiSD[[#This Row],[Squadra]]="","",IF(CO$8="","",IF(RetiSD[[#This Row],[Squadra]]=CO$8,"",IF(ISERROR(VLOOKUP(RetiSD[[#This Row],[Squadra]]&amp;CO$8,Risultati[SqrCoppie],1,FALSE)),"-",IF(AND(INDEX(Risultati[Gol_SqrA],MATCH(RetiSD[[#This Row],[Squadra]]&amp;CO$8,Risultati[SqrCoppie],0))="",INDEX(Risultati[Gol_SqrA],MATCH(CO$8&amp;RetiSD[[#This Row],[Squadra]],Risultati[SqrCoppie],0))=""),"-",(SUMIFS(Risultati[Gol_SqrB],Risultati[SqrCoppie],CO$8&amp;RetiSD[[#This Row],[Squadra]])-SUMIFS(Risultati[Gol_SqrA],Risultati[SqrCoppie],CO$8&amp;RetiSD[[#This Row],[Squadra]]))+(SUMIFS(Risultati[Gol_SqrA],Risultati[SqrCoppie],RetiSD[[#This Row],[Squadra]]&amp;CO$8)-SUMIFS(Risultati[Gol_SqrB],Risultati[SqrCoppie],RetiSD[[#This Row],[Squadra]]&amp;CO$8)))))))</f>
        <v/>
      </c>
      <c r="CP26" s="2" t="str">
        <f>IF(RetiSD[[#This Row],[Squadra]]="","",IF(CP$8="","",IF(RetiSD[[#This Row],[Squadra]]=CP$8,"",IF(ISERROR(VLOOKUP(RetiSD[[#This Row],[Squadra]]&amp;CP$8,Risultati[SqrCoppie],1,FALSE)),"-",IF(AND(INDEX(Risultati[Gol_SqrA],MATCH(RetiSD[[#This Row],[Squadra]]&amp;CP$8,Risultati[SqrCoppie],0))="",INDEX(Risultati[Gol_SqrA],MATCH(CP$8&amp;RetiSD[[#This Row],[Squadra]],Risultati[SqrCoppie],0))=""),"-",(SUMIFS(Risultati[Gol_SqrB],Risultati[SqrCoppie],CP$8&amp;RetiSD[[#This Row],[Squadra]])-SUMIFS(Risultati[Gol_SqrA],Risultati[SqrCoppie],CP$8&amp;RetiSD[[#This Row],[Squadra]]))+(SUMIFS(Risultati[Gol_SqrA],Risultati[SqrCoppie],RetiSD[[#This Row],[Squadra]]&amp;CP$8)-SUMIFS(Risultati[Gol_SqrB],Risultati[SqrCoppie],RetiSD[[#This Row],[Squadra]]&amp;CP$8)))))))</f>
        <v/>
      </c>
      <c r="CQ26" s="2" t="str">
        <f>IF(RetiSD[[#This Row],[Squadra]]="","",IF(CQ$8="","",IF(RetiSD[[#This Row],[Squadra]]=CQ$8,"",IF(ISERROR(VLOOKUP(RetiSD[[#This Row],[Squadra]]&amp;CQ$8,Risultati[SqrCoppie],1,FALSE)),"-",IF(AND(INDEX(Risultati[Gol_SqrA],MATCH(RetiSD[[#This Row],[Squadra]]&amp;CQ$8,Risultati[SqrCoppie],0))="",INDEX(Risultati[Gol_SqrA],MATCH(CQ$8&amp;RetiSD[[#This Row],[Squadra]],Risultati[SqrCoppie],0))=""),"-",(SUMIFS(Risultati[Gol_SqrB],Risultati[SqrCoppie],CQ$8&amp;RetiSD[[#This Row],[Squadra]])-SUMIFS(Risultati[Gol_SqrA],Risultati[SqrCoppie],CQ$8&amp;RetiSD[[#This Row],[Squadra]]))+(SUMIFS(Risultati[Gol_SqrA],Risultati[SqrCoppie],RetiSD[[#This Row],[Squadra]]&amp;CQ$8)-SUMIFS(Risultati[Gol_SqrB],Risultati[SqrCoppie],RetiSD[[#This Row],[Squadra]]&amp;CQ$8)))))))</f>
        <v/>
      </c>
      <c r="CR26" s="2" t="str">
        <f>IF(RetiSD[[#This Row],[Squadra]]="","",IF(CR$8="","",IF(RetiSD[[#This Row],[Squadra]]=CR$8,"",IF(ISERROR(VLOOKUP(RetiSD[[#This Row],[Squadra]]&amp;CR$8,Risultati[SqrCoppie],1,FALSE)),"-",IF(AND(INDEX(Risultati[Gol_SqrA],MATCH(RetiSD[[#This Row],[Squadra]]&amp;CR$8,Risultati[SqrCoppie],0))="",INDEX(Risultati[Gol_SqrA],MATCH(CR$8&amp;RetiSD[[#This Row],[Squadra]],Risultati[SqrCoppie],0))=""),"-",(SUMIFS(Risultati[Gol_SqrB],Risultati[SqrCoppie],CR$8&amp;RetiSD[[#This Row],[Squadra]])-SUMIFS(Risultati[Gol_SqrA],Risultati[SqrCoppie],CR$8&amp;RetiSD[[#This Row],[Squadra]]))+(SUMIFS(Risultati[Gol_SqrA],Risultati[SqrCoppie],RetiSD[[#This Row],[Squadra]]&amp;CR$8)-SUMIFS(Risultati[Gol_SqrB],Risultati[SqrCoppie],RetiSD[[#This Row],[Squadra]]&amp;CR$8)))))))</f>
        <v/>
      </c>
      <c r="CS26" s="2" t="str">
        <f>IF(RetiSD[[#This Row],[Squadra]]="","",IF(CS$8="","",IF(RetiSD[[#This Row],[Squadra]]=CS$8,"",IF(ISERROR(VLOOKUP(RetiSD[[#This Row],[Squadra]]&amp;CS$8,Risultati[SqrCoppie],1,FALSE)),"-",IF(AND(INDEX(Risultati[Gol_SqrA],MATCH(RetiSD[[#This Row],[Squadra]]&amp;CS$8,Risultati[SqrCoppie],0))="",INDEX(Risultati[Gol_SqrA],MATCH(CS$8&amp;RetiSD[[#This Row],[Squadra]],Risultati[SqrCoppie],0))=""),"-",(SUMIFS(Risultati[Gol_SqrB],Risultati[SqrCoppie],CS$8&amp;RetiSD[[#This Row],[Squadra]])-SUMIFS(Risultati[Gol_SqrA],Risultati[SqrCoppie],CS$8&amp;RetiSD[[#This Row],[Squadra]]))+(SUMIFS(Risultati[Gol_SqrA],Risultati[SqrCoppie],RetiSD[[#This Row],[Squadra]]&amp;CS$8)-SUMIFS(Risultati[Gol_SqrB],Risultati[SqrCoppie],RetiSD[[#This Row],[Squadra]]&amp;CS$8)))))))</f>
        <v/>
      </c>
      <c r="CT26" s="2" t="str">
        <f>IF(RetiSD[[#This Row],[Squadra]]="","",IF(CT$8="","",IF(RetiSD[[#This Row],[Squadra]]=CT$8,"",IF(ISERROR(VLOOKUP(RetiSD[[#This Row],[Squadra]]&amp;CT$8,Risultati[SqrCoppie],1,FALSE)),"-",IF(AND(INDEX(Risultati[Gol_SqrA],MATCH(RetiSD[[#This Row],[Squadra]]&amp;CT$8,Risultati[SqrCoppie],0))="",INDEX(Risultati[Gol_SqrA],MATCH(CT$8&amp;RetiSD[[#This Row],[Squadra]],Risultati[SqrCoppie],0))=""),"-",(SUMIFS(Risultati[Gol_SqrB],Risultati[SqrCoppie],CT$8&amp;RetiSD[[#This Row],[Squadra]])-SUMIFS(Risultati[Gol_SqrA],Risultati[SqrCoppie],CT$8&amp;RetiSD[[#This Row],[Squadra]]))+(SUMIFS(Risultati[Gol_SqrA],Risultati[SqrCoppie],RetiSD[[#This Row],[Squadra]]&amp;CT$8)-SUMIFS(Risultati[Gol_SqrB],Risultati[SqrCoppie],RetiSD[[#This Row],[Squadra]]&amp;CT$8)))))))</f>
        <v/>
      </c>
      <c r="CU26" s="2" t="str">
        <f>IF(RetiSD[[#This Row],[Squadra]]="","",IF(CU$8="","",IF(RetiSD[[#This Row],[Squadra]]=CU$8,"",IF(ISERROR(VLOOKUP(RetiSD[[#This Row],[Squadra]]&amp;CU$8,Risultati[SqrCoppie],1,FALSE)),"-",IF(AND(INDEX(Risultati[Gol_SqrA],MATCH(RetiSD[[#This Row],[Squadra]]&amp;CU$8,Risultati[SqrCoppie],0))="",INDEX(Risultati[Gol_SqrA],MATCH(CU$8&amp;RetiSD[[#This Row],[Squadra]],Risultati[SqrCoppie],0))=""),"-",(SUMIFS(Risultati[Gol_SqrB],Risultati[SqrCoppie],CU$8&amp;RetiSD[[#This Row],[Squadra]])-SUMIFS(Risultati[Gol_SqrA],Risultati[SqrCoppie],CU$8&amp;RetiSD[[#This Row],[Squadra]]))+(SUMIFS(Risultati[Gol_SqrA],Risultati[SqrCoppie],RetiSD[[#This Row],[Squadra]]&amp;CU$8)-SUMIFS(Risultati[Gol_SqrB],Risultati[SqrCoppie],RetiSD[[#This Row],[Squadra]]&amp;CU$8)))))))</f>
        <v/>
      </c>
      <c r="CV26" s="2" t="str">
        <f>IF(RetiSD[[#This Row],[Squadra]]="","",IF(CV$8="","",IF(RetiSD[[#This Row],[Squadra]]=CV$8,"",IF(ISERROR(VLOOKUP(RetiSD[[#This Row],[Squadra]]&amp;CV$8,Risultati[SqrCoppie],1,FALSE)),"-",IF(AND(INDEX(Risultati[Gol_SqrA],MATCH(RetiSD[[#This Row],[Squadra]]&amp;CV$8,Risultati[SqrCoppie],0))="",INDEX(Risultati[Gol_SqrA],MATCH(CV$8&amp;RetiSD[[#This Row],[Squadra]],Risultati[SqrCoppie],0))=""),"-",(SUMIFS(Risultati[Gol_SqrB],Risultati[SqrCoppie],CV$8&amp;RetiSD[[#This Row],[Squadra]])-SUMIFS(Risultati[Gol_SqrA],Risultati[SqrCoppie],CV$8&amp;RetiSD[[#This Row],[Squadra]]))+(SUMIFS(Risultati[Gol_SqrA],Risultati[SqrCoppie],RetiSD[[#This Row],[Squadra]]&amp;CV$8)-SUMIFS(Risultati[Gol_SqrB],Risultati[SqrCoppie],RetiSD[[#This Row],[Squadra]]&amp;CV$8)))))))</f>
        <v/>
      </c>
      <c r="CW26" s="2" t="str">
        <f>IF(RetiSD[[#This Row],[Squadra]]="","",IF(CW$8="","",IF(RetiSD[[#This Row],[Squadra]]=CW$8,"",IF(ISERROR(VLOOKUP(RetiSD[[#This Row],[Squadra]]&amp;CW$8,Risultati[SqrCoppie],1,FALSE)),"-",IF(AND(INDEX(Risultati[Gol_SqrA],MATCH(RetiSD[[#This Row],[Squadra]]&amp;CW$8,Risultati[SqrCoppie],0))="",INDEX(Risultati[Gol_SqrA],MATCH(CW$8&amp;RetiSD[[#This Row],[Squadra]],Risultati[SqrCoppie],0))=""),"-",(SUMIFS(Risultati[Gol_SqrB],Risultati[SqrCoppie],CW$8&amp;RetiSD[[#This Row],[Squadra]])-SUMIFS(Risultati[Gol_SqrA],Risultati[SqrCoppie],CW$8&amp;RetiSD[[#This Row],[Squadra]]))+(SUMIFS(Risultati[Gol_SqrA],Risultati[SqrCoppie],RetiSD[[#This Row],[Squadra]]&amp;CW$8)-SUMIFS(Risultati[Gol_SqrB],Risultati[SqrCoppie],RetiSD[[#This Row],[Squadra]]&amp;CW$8)))))))</f>
        <v/>
      </c>
      <c r="CX26" s="2" t="str">
        <f>IF(RetiSD[[#This Row],[Squadra]]="","",IF(CX$8="","",IF(RetiSD[[#This Row],[Squadra]]=CX$8,"",IF(ISERROR(VLOOKUP(RetiSD[[#This Row],[Squadra]]&amp;CX$8,Risultati[SqrCoppie],1,FALSE)),"-",IF(AND(INDEX(Risultati[Gol_SqrA],MATCH(RetiSD[[#This Row],[Squadra]]&amp;CX$8,Risultati[SqrCoppie],0))="",INDEX(Risultati[Gol_SqrA],MATCH(CX$8&amp;RetiSD[[#This Row],[Squadra]],Risultati[SqrCoppie],0))=""),"-",(SUMIFS(Risultati[Gol_SqrB],Risultati[SqrCoppie],CX$8&amp;RetiSD[[#This Row],[Squadra]])-SUMIFS(Risultati[Gol_SqrA],Risultati[SqrCoppie],CX$8&amp;RetiSD[[#This Row],[Squadra]]))+(SUMIFS(Risultati[Gol_SqrA],Risultati[SqrCoppie],RetiSD[[#This Row],[Squadra]]&amp;CX$8)-SUMIFS(Risultati[Gol_SqrB],Risultati[SqrCoppie],RetiSD[[#This Row],[Squadra]]&amp;CX$8)))))))</f>
        <v/>
      </c>
      <c r="CY26" s="2" t="str">
        <f>IF(RetiSD[[#This Row],[Squadra]]="","",IF(CY$8="","",IF(RetiSD[[#This Row],[Squadra]]=CY$8,"",IF(ISERROR(VLOOKUP(RetiSD[[#This Row],[Squadra]]&amp;CY$8,Risultati[SqrCoppie],1,FALSE)),"-",IF(AND(INDEX(Risultati[Gol_SqrA],MATCH(RetiSD[[#This Row],[Squadra]]&amp;CY$8,Risultati[SqrCoppie],0))="",INDEX(Risultati[Gol_SqrA],MATCH(CY$8&amp;RetiSD[[#This Row],[Squadra]],Risultati[SqrCoppie],0))=""),"-",(SUMIFS(Risultati[Gol_SqrB],Risultati[SqrCoppie],CY$8&amp;RetiSD[[#This Row],[Squadra]])-SUMIFS(Risultati[Gol_SqrA],Risultati[SqrCoppie],CY$8&amp;RetiSD[[#This Row],[Squadra]]))+(SUMIFS(Risultati[Gol_SqrA],Risultati[SqrCoppie],RetiSD[[#This Row],[Squadra]]&amp;CY$8)-SUMIFS(Risultati[Gol_SqrB],Risultati[SqrCoppie],RetiSD[[#This Row],[Squadra]]&amp;CY$8)))))))</f>
        <v/>
      </c>
      <c r="DA26" s="1" t="str" cm="1">
        <f t="array" ref="DA26">IF(INDEX(ListaSquadre[],ROW()-ROW(Classifica[#Headers]))="","",INDEX(ListaSquadre[],ROW()-ROW(Classifica[#Headers])))</f>
        <v/>
      </c>
      <c r="DB26" s="2">
        <f ca="1">SUMIF(Risultati[SqrA],Classifica[[#This Row],[Squadra]],Risultati[Punti_SqrA])+SUMIF(Risultati[SqrB],Classifica[[#This Row],[Squadra]],Risultati[Punti_SqrB])-INDEX(Penalizzazione[PuntiPen],MATCH(Classifica[[#This Row],[Squadra]],Penalizzazione[ListaSqr],0))</f>
        <v>0</v>
      </c>
      <c r="DC26" s="2">
        <f ca="1">COUNTIFS(Risultati[Punti_SqrA],"&gt;=0",Risultati[SqrA],Classifica[[#This Row],[Squadra]])+COUNTIFS(Risultati[Punti_SqrB],"&gt;=0",Risultati[SqrB],Classifica[[#This Row],[Squadra]])</f>
        <v>0</v>
      </c>
      <c r="DD26" s="2">
        <f ca="1">Classifica[[#This Row],[Punti]]-Classifica[[#This Row],[Giocate]]/100-ROW()/100000</f>
        <v>-2.5999999999999998E-4</v>
      </c>
      <c r="DE26" s="2" t="str">
        <f t="array" aca="1" ref="DE26" ca="1">INDEX(Classifica[Squadra],MATCH(LARGE(Classifica[Parziale],ROW()-ROW(Classifica[#Headers])),Classifica[Parziale],0))</f>
        <v/>
      </c>
      <c r="DF26" s="2">
        <f ca="1">INDEX(Classifica[Punti],MATCH(Classifica[[#This Row],[ClParziale]],Classifica[Squadra],0))-INDEX(Classifica[Giocate],MATCH(Classifica[[#This Row],[ClParziale]],Classifica[Squadra],0))/100</f>
        <v>0</v>
      </c>
      <c r="DG26" s="2" t="str">
        <f ca="1">IF(COUNTIF(Classifica[PreParimerito],Classifica[[#This Row],[PreParimerito]])&gt;1,Classifica[[#This Row],[ClParziale]],"")</f>
        <v/>
      </c>
      <c r="DH26" s="2">
        <f ca="1">IF(Classifica[[#This Row],[Parimerito]]="",0,INDEX(Avulsa[ClassificaFinaleScontriDiretti],MATCH(Classifica[[#This Row],[Parimerito]],Avulsa[Squadre],0)))</f>
        <v>0</v>
      </c>
      <c r="DI26" s="2">
        <f ca="1">SUMIF(Risultati[SqrA],Classifica[[#This Row],[ClParziale]],Risultati[Gol_SqrA])+SUMIF(Risultati[SqrB],Classifica[[#This Row],[ClParziale]],Risultati[Gol_SqrB])</f>
        <v>0</v>
      </c>
      <c r="DJ26" s="2">
        <f ca="1">SUMIF(Risultati[SqrA],Classifica[[#This Row],[ClParziale]],Risultati[Gol_SqrB])+SUMIF(Risultati[SqrB],Classifica[[#This Row],[ClParziale]],Risultati[Gol_SqrA])</f>
        <v>0</v>
      </c>
      <c r="DK26" s="2">
        <f ca="1">Classifica[[#This Row],[GolFatti]]-Classifica[[#This Row],[GolSubiti]]</f>
        <v>0</v>
      </c>
      <c r="DL26" s="2">
        <f ca="1">(INDEX(Classifica[Punti],MATCH(Classifica[[#This Row],[ClParziale]],Classifica[Squadra],0))-INDEX(Classifica[Giocate],MATCH(Classifica[[#This Row],[ClParziale]],Classifica[Squadra],0))/100-Classifica[[#This Row],[Avulsa]]/10000+Classifica[[#This Row],[DifferenzaReti]]/1000000+Classifica[[#This Row],[GolFatti]]/100000000-COUNTIF(Classifica[ClParziale],"&lt;="&amp;Classifica[[#This Row],[ClParziale]])/10000000000)</f>
        <v>0</v>
      </c>
      <c r="DM26" s="2">
        <f ca="1">_xlfn.RANK.EQ(Classifica[[#This Row],[CalcoloClassificaFinale]],Classifica[CalcoloClassificaFinale],0)</f>
        <v>1</v>
      </c>
    </row>
    <row r="27" spans="2:117" x14ac:dyDescent="0.2">
      <c r="B27" s="1">
        <f t="shared" ca="1" si="0"/>
        <v>37</v>
      </c>
      <c r="C27" s="2" cm="1">
        <f t="array" ref="C27">Check[]/2</f>
        <v>2</v>
      </c>
      <c r="D27" s="1" t="str" cm="1">
        <f t="array" ref="D27">IF(ROW()-ROW(Helper[#Headers])&lt;Check[],"Giornata"&amp;ROW()-ROW(Helper[#Headers]),IF(ROW()-ROW(Helper[#Headers])&gt;(Check[]-1)*2,"","Giornata"&amp;12+ROW(D27)-Check[]))</f>
        <v/>
      </c>
      <c r="F27" s="1" t="str" cm="1">
        <f t="array" ref="F27">IF(ROW()-ROW(Risultati[#Headers])&gt;Check[]*(Check[]-1),"",Check[]*(Check[]-1)-Check[]*(Check[]-1)+ROW()-ROW(Risultati[#Headers]))</f>
        <v/>
      </c>
      <c r="G27" s="1" t="str">
        <f>IF(Risultati[[#This Row],[ID_Riga]]="","",VLOOKUP(F27,Helper[],3,TRUE))</f>
        <v/>
      </c>
      <c r="H27" s="1" t="str">
        <f>IF(Risultati[[#This Row],[ID_Riga]]="","",Risultati[[#This Row],[ID_Riga]]-VLOOKUP(Risultati[[#This Row],[ID_Riga]],Helper[],1,TRUE)+1)</f>
        <v/>
      </c>
      <c r="I27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7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7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7" s="1" t="str">
        <f ca="1">IF(Risultati[[#This Row],[Punti_SqrA]]="","",IF(Risultati[[#This Row],[Punti_SqrA]]=3,0,IF(Risultati[[#This Row],[Punti_SqrA]]=0,3,1)))</f>
        <v/>
      </c>
      <c r="M27" s="1" t="str">
        <f ca="1">IF(Risultati[[#This Row],[Punti_SqrA]]="","",SUM(INDEX(INDIRECT(Risultati[[#This Row],[Tabella]]),Risultati[[#This Row],[RigaTab]],3)))</f>
        <v/>
      </c>
      <c r="N27" s="1" t="str">
        <f ca="1">IF(Risultati[[#This Row],[Punti_SqrA]]="","",SUM(INDEX(INDIRECT(Risultati[[#This Row],[Tabella]]),Risultati[[#This Row],[RigaTab]],4)))</f>
        <v/>
      </c>
      <c r="O27" s="1" t="str">
        <f ca="1">Risultati[[#This Row],[SqrA]]&amp;Risultati[[#This Row],[SqrB]]</f>
        <v/>
      </c>
      <c r="Q27" s="1" t="str" cm="1">
        <f t="array" ref="Q27">IF(INDEX(ListaSquadre[],ROW()-ROW(Penalizzazione[#Headers]))="","",INDEX(ListaSquadre[],ROW()-ROW(Penalizzazione[#Headers])))</f>
        <v/>
      </c>
      <c r="R27" s="1">
        <v>0</v>
      </c>
      <c r="T27" s="2">
        <f ca="1">IFERROR(INDEX(Classifica[PreParimerito],MATCH(Avulsa[[#This Row],[Squadre]],Classifica[ClParziale],0)),"")</f>
        <v>0</v>
      </c>
      <c r="U27" s="3" t="str">
        <f t="array" aca="1" ref="U27" ca="1">IF(ROWS(U$8:U26)&gt;COUNTA(Classifica[Parimerito]),"",IFERROR(INDEX(Classifica[Parimerito],SMALL(IF(Classifica[Parimerito]&lt;&gt;"",ROW(Classifica[Parimerito])-ROW(Classifica[#Headers])),ROWS(U$8:U26))),""))</f>
        <v/>
      </c>
      <c r="V27" s="2" t="str">
        <f ca="1">IF(Avulsa[[#This Row],[Parimerito]]="","",IF(Avulsa[[#This Row],[Parimerito]]=OFFSET(Avulsa[[#This Row],[Parimerito]],1,0),VLOOKUP(Avulsa[[#This Row],[Squadre]],$BI$9:$CC$28,MATCH(OFFSET(Avulsa[[#This Row],[Squadre]],1,0),$BJ$8:$CC$8,0)+1,FALSE),""))</f>
        <v/>
      </c>
      <c r="W27" s="2" t="str">
        <f ca="1">IF(Avulsa[[#This Row],[Parimerito]]="","",IF(Avulsa[[#This Row],[Parimerito]]=OFFSET(Avulsa[[#This Row],[Parimerito]],-1,0),VLOOKUP(Avulsa[[#This Row],[Squadre]],$BI$9:$CC$28,MATCH(OFFSET(Avulsa[[#This Row],[Squadre]],-1,0),$BJ$8:$CC$8,0)+1,FALSE),""))</f>
        <v/>
      </c>
      <c r="X27" s="2" t="e">
        <f ca="1">IF(Avulsa[[#This Row],[Parimerito]]="","",IF(Avulsa[[#This Row],[Parimerito]]=OFFSET(Avulsa[[#This Row],[Parimerito]],2,0),VLOOKUP(Avulsa[[#This Row],[Squadre]],$BI$9:$CC$28,MATCH(OFFSET(Avulsa[[#This Row],[Squadre]],2,0),$BJ$8:$CC$8,0)+1,FALSE),""))</f>
        <v>#N/A</v>
      </c>
      <c r="Y27" s="2" t="str">
        <f ca="1">IF(Avulsa[[#This Row],[Parimerito]]="","",IF(Avulsa[[#This Row],[Parimerito]]=OFFSET(Avulsa[[#This Row],[Parimerito]],-2,0),VLOOKUP(Avulsa[[#This Row],[Squadre]],$BI$9:$CC$28,MATCH(OFFSET(Avulsa[[#This Row],[Squadre]],-2,0),$BJ$8:$CC$8,0)+1,FALSE),""))</f>
        <v/>
      </c>
      <c r="Z27" s="2" t="e">
        <f ca="1">IF(Avulsa[[#This Row],[Parimerito]]="","",IF(Avulsa[[#This Row],[Parimerito]]=OFFSET(Avulsa[[#This Row],[Parimerito]],3,0),VLOOKUP(Avulsa[[#This Row],[Squadre]],$BI$9:$CC$28,MATCH(OFFSET(Avulsa[[#This Row],[Squadre]],3,0),$BJ$8:$CC$8,0)+1,FALSE),""))</f>
        <v>#N/A</v>
      </c>
      <c r="AA27" s="2" t="str">
        <f ca="1">IF(Avulsa[[#This Row],[Parimerito]]="","",IF(Avulsa[[#This Row],[Parimerito]]=OFFSET(Avulsa[[#This Row],[Parimerito]],-3,0),VLOOKUP(Avulsa[[#This Row],[Squadre]],$BI$9:$CC$28,MATCH(OFFSET(Avulsa[[#This Row],[Squadre]],-3,0),$BJ$8:$CC$8,0)+1,FALSE),""))</f>
        <v/>
      </c>
      <c r="AB27" s="2" t="e">
        <f ca="1">IF(Avulsa[[#This Row],[Parimerito]]="","",IF(Avulsa[[#This Row],[Parimerito]]=OFFSET(Avulsa[[#This Row],[Parimerito]],4,0),VLOOKUP(Avulsa[[#This Row],[Squadre]],$BI$9:$CC$28,MATCH(OFFSET(Avulsa[[#This Row],[Squadre]],4,0),$BJ$8:$CC$8,0)+1,FALSE),""))</f>
        <v>#N/A</v>
      </c>
      <c r="AC27" s="2" t="str">
        <f ca="1">IF(Avulsa[[#This Row],[Parimerito]]="","",IF(Avulsa[[#This Row],[Parimerito]]=OFFSET(Avulsa[[#This Row],[Parimerito]],-4,0),VLOOKUP(Avulsa[[#This Row],[Squadre]],$BI$9:$CC$28,MATCH(OFFSET(Avulsa[[#This Row],[Squadre]],-4,0),$BJ$8:$CC$8,0)+1,FALSE),""))</f>
        <v/>
      </c>
      <c r="AD27" s="2" t="e">
        <f ca="1">IF(Avulsa[[#This Row],[Parimerito]]="","",IF(Avulsa[[#This Row],[Parimerito]]=OFFSET(Avulsa[[#This Row],[Parimerito]],5,0),VLOOKUP(Avulsa[[#This Row],[Squadre]],$BI$9:$CC$28,MATCH(OFFSET(Avulsa[[#This Row],[Squadre]],5,0),$BJ$8:$CC$8,0)+1,FALSE),""))</f>
        <v>#N/A</v>
      </c>
      <c r="AE27" s="2" t="str">
        <f ca="1">IF(Avulsa[[#This Row],[Parimerito]]="","",IF(Avulsa[[#This Row],[Parimerito]]=OFFSET(Avulsa[[#This Row],[Parimerito]],-5,0),VLOOKUP(Avulsa[[#This Row],[Squadre]],$BI$9:$CC$28,MATCH(OFFSET(Avulsa[[#This Row],[Squadre]],-5,0),$BJ$8:$CC$8,0)+1,FALSE),""))</f>
        <v/>
      </c>
      <c r="AF27" s="2" t="e">
        <f ca="1">IF(Avulsa[[#This Row],[Parimerito]]="","",IF(Avulsa[[#This Row],[Parimerito]]=OFFSET(Avulsa[[#This Row],[Parimerito]],6,0),VLOOKUP(Avulsa[[#This Row],[Squadre]],$BI$9:$CC$28,MATCH(OFFSET(Avulsa[[#This Row],[Squadre]],6,0),$BJ$8:$CC$8,0)+1,FALSE),""))</f>
        <v>#N/A</v>
      </c>
      <c r="AG27" s="2" t="str">
        <f ca="1">IF(Avulsa[[#This Row],[Parimerito]]="","",IF(Avulsa[[#This Row],[Parimerito]]=OFFSET(Avulsa[[#This Row],[Parimerito]],-6,0),VLOOKUP(Avulsa[[#This Row],[Squadre]],$BI$9:$CC$28,MATCH(OFFSET(Avulsa[[#This Row],[Squadre]],-6,0),$BJ$8:$CC$8,0)+1,FALSE),""))</f>
        <v/>
      </c>
      <c r="AH27" s="2" t="e">
        <f ca="1">IF(Avulsa[[#This Row],[Parimerito]]="","",IF(Avulsa[[#This Row],[Parimerito]]=OFFSET(Avulsa[[#This Row],[Parimerito]],7,0),VLOOKUP(Avulsa[[#This Row],[Squadre]],$BI$9:$CC$28,MATCH(OFFSET(Avulsa[[#This Row],[Squadre]],7,0),$BJ$8:$CC$8,0)+1,FALSE),""))</f>
        <v>#N/A</v>
      </c>
      <c r="AI27" s="2" t="str">
        <f ca="1">IF(Avulsa[[#This Row],[Parimerito]]="","",IF(Avulsa[[#This Row],[Parimerito]]=OFFSET(Avulsa[[#This Row],[Parimerito]],-7,0),VLOOKUP(Avulsa[[#This Row],[Squadre]],$BI$9:$CC$28,MATCH(OFFSET(Avulsa[[#This Row],[Squadre]],-7,0),$BJ$8:$CC$8,0)+1,FALSE),""))</f>
        <v/>
      </c>
      <c r="AJ27" s="2" t="e">
        <f ca="1">IF(Avulsa[[#This Row],[Parimerito]]="","",IF(Avulsa[[#This Row],[Parimerito]]=OFFSET(Avulsa[[#This Row],[Parimerito]],8,0),VLOOKUP(Avulsa[[#This Row],[Squadre]],$BI$9:$CC$28,MATCH(OFFSET(Avulsa[[#This Row],[Squadre]],8,0),$BJ$8:$CC$8,0)+1,FALSE),""))</f>
        <v>#N/A</v>
      </c>
      <c r="AK27" s="2" t="str">
        <f ca="1">IF(Avulsa[[#This Row],[Parimerito]]="","",IF(Avulsa[[#This Row],[Parimerito]]=OFFSET(Avulsa[[#This Row],[Parimerito]],-8,0),VLOOKUP(Avulsa[[#This Row],[Squadre]],$BI$9:$CC$28,MATCH(OFFSET(Avulsa[[#This Row],[Squadre]],-8,0),$BJ$8:$CC$8,0)+1,FALSE),""))</f>
        <v/>
      </c>
      <c r="AL27" s="2" t="e">
        <f ca="1">IF(Avulsa[[#This Row],[Parimerito]]="","",SUM(Avulsa[[#This Row],[1a]:[8b]]))</f>
        <v>#N/A</v>
      </c>
      <c r="AM27" s="2" t="e" cm="1">
        <f t="array" aca="1" ref="AM27" ca="1">IF(Avulsa[[#This Row],[Parimerito]]="","",SUMPRODUCT(--(Avulsa[[#This Row],[Parimerito]]=Avulsa[Parimerito]),--(Avulsa[[#This Row],[Punti]]&lt;Avulsa[Punti]))+1)</f>
        <v>#N/A</v>
      </c>
      <c r="AN27" s="2" t="str">
        <f ca="1">IF(Avulsa[[#This Row],[Parimerito]]="","",IF(Avulsa[[#This Row],[Parimerito]]=OFFSET(Avulsa[[#This Row],[Parimerito]],1,0),VLOOKUP(Avulsa[[#This Row],[Squadre]],$CE$9:$CY$28,MATCH(OFFSET(Avulsa[[#This Row],[Squadre]],1,0),$CF$8:$CY$8,0)+1,FALSE),""))</f>
        <v/>
      </c>
      <c r="AO27" s="2" t="str">
        <f ca="1">IF(Avulsa[[#This Row],[Parimerito]]="","",IF(Avulsa[[#This Row],[Parimerito]]=OFFSET(Avulsa[[#This Row],[Parimerito]],-1,0),VLOOKUP(Avulsa[[#This Row],[Squadre]],$CE$9:$CY$28,MATCH(OFFSET(Avulsa[[#This Row],[Squadre]],-1,0),$CF$8:$CY$8,0)+1,FALSE),""))</f>
        <v/>
      </c>
      <c r="AP27" s="2" t="e">
        <f ca="1">IF(Avulsa[[#This Row],[Parimerito]]="","",IF(Avulsa[[#This Row],[Parimerito]]=OFFSET(Avulsa[[#This Row],[Parimerito]],2,0),VLOOKUP(Avulsa[[#This Row],[Squadre]],$CE$9:$CY$28,MATCH(OFFSET(Avulsa[[#This Row],[Squadre]],2,0),$CF$8:$CY$8,0)+1,FALSE),""))</f>
        <v>#N/A</v>
      </c>
      <c r="AQ27" s="2" t="str">
        <f ca="1">IF(Avulsa[[#This Row],[Parimerito]]="","",IF(Avulsa[[#This Row],[Parimerito]]=OFFSET(Avulsa[[#This Row],[Parimerito]],-2,0),VLOOKUP(Avulsa[[#This Row],[Squadre]],$CE$9:$CY$28,MATCH(OFFSET(Avulsa[[#This Row],[Squadre]],-2,0),$CF$8:$CY$8,0)+1,FALSE),""))</f>
        <v/>
      </c>
      <c r="AR27" s="2" t="e">
        <f ca="1">IF(Avulsa[[#This Row],[Parimerito]]="","",IF(Avulsa[[#This Row],[Parimerito]]=OFFSET(Avulsa[[#This Row],[Parimerito]],3,0),VLOOKUP(Avulsa[[#This Row],[Squadre]],$CE$9:$CY$28,MATCH(OFFSET(Avulsa[[#This Row],[Squadre]],3,0),$CF$8:$CY$8,0)+1,FALSE),""))</f>
        <v>#N/A</v>
      </c>
      <c r="AS27" s="2" t="str">
        <f ca="1">IF(Avulsa[[#This Row],[Parimerito]]="","",IF(Avulsa[[#This Row],[Parimerito]]=OFFSET(Avulsa[[#This Row],[Parimerito]],-3,0),VLOOKUP(Avulsa[[#This Row],[Squadre]],$CE$9:$CY$28,MATCH(OFFSET(Avulsa[[#This Row],[Squadre]],-3,0),$CF$8:$CY$8,0)+1,FALSE),""))</f>
        <v/>
      </c>
      <c r="AT27" s="2" t="e">
        <f ca="1">IF(Avulsa[[#This Row],[Parimerito]]="","",IF(Avulsa[[#This Row],[Parimerito]]=OFFSET(Avulsa[[#This Row],[Parimerito]],4,0),VLOOKUP(Avulsa[[#This Row],[Squadre]],$CE$9:$CY$28,MATCH(OFFSET(Avulsa[[#This Row],[Squadre]],4,0),$CF$8:$CY$8,0)+1,FALSE),""))</f>
        <v>#N/A</v>
      </c>
      <c r="AU27" s="2" t="str">
        <f ca="1">IF(Avulsa[[#This Row],[Parimerito]]="","",IF(Avulsa[[#This Row],[Parimerito]]=OFFSET(Avulsa[[#This Row],[Parimerito]],-4,0),VLOOKUP(Avulsa[[#This Row],[Squadre]],$CE$9:$CY$28,MATCH(OFFSET(Avulsa[[#This Row],[Squadre]],-4,0),$CF$8:$CY$8,0)+1,FALSE),""))</f>
        <v/>
      </c>
      <c r="AV27" s="2" t="e">
        <f ca="1">IF(Avulsa[[#This Row],[Parimerito]]="","",IF(Avulsa[[#This Row],[Parimerito]]=OFFSET(Avulsa[[#This Row],[Parimerito]],5,0),VLOOKUP(Avulsa[[#This Row],[Squadre]],$CE$9:$CY$28,MATCH(OFFSET(Avulsa[[#This Row],[Squadre]],5,0),$CF$8:$CY$8,0)+1,FALSE),""))</f>
        <v>#N/A</v>
      </c>
      <c r="AW27" s="2" t="str">
        <f ca="1">IF(Avulsa[[#This Row],[Parimerito]]="","",IF(Avulsa[[#This Row],[Parimerito]]=OFFSET(Avulsa[[#This Row],[Parimerito]],-5,0),VLOOKUP(Avulsa[[#This Row],[Squadre]],$CE$9:$CY$28,MATCH(OFFSET(Avulsa[[#This Row],[Squadre]],-5,0),$CF$8:$CY$8,0)+1,FALSE),""))</f>
        <v/>
      </c>
      <c r="AX27" s="2" t="e">
        <f ca="1">IF(Avulsa[[#This Row],[Parimerito]]="","",IF(Avulsa[[#This Row],[Parimerito]]=OFFSET(Avulsa[[#This Row],[Parimerito]],6,0),VLOOKUP(Avulsa[[#This Row],[Squadre]],$CE$9:$CY$28,MATCH(OFFSET(Avulsa[[#This Row],[Squadre]],6,0),$CF$8:$CY$8,0)+1,FALSE),""))</f>
        <v>#N/A</v>
      </c>
      <c r="AY27" s="2" t="str">
        <f ca="1">IF(Avulsa[[#This Row],[Parimerito]]="","",IF(Avulsa[[#This Row],[Parimerito]]=OFFSET(Avulsa[[#This Row],[Parimerito]],-6,0),VLOOKUP(Avulsa[[#This Row],[Squadre]],$CE$9:$CY$28,MATCH(OFFSET(Avulsa[[#This Row],[Squadre]],-6,0),$CF$8:$CY$8,0)+1,FALSE),""))</f>
        <v/>
      </c>
      <c r="AZ27" s="2" t="e">
        <f ca="1">IF(Avulsa[[#This Row],[Parimerito]]="","",IF(Avulsa[[#This Row],[Parimerito]]=OFFSET(Avulsa[[#This Row],[Parimerito]],7,0),VLOOKUP(Avulsa[[#This Row],[Squadre]],$CE$9:$CY$28,MATCH(OFFSET(Avulsa[[#This Row],[Squadre]],7,0),$CF$8:$CY$8,0)+1,FALSE),""))</f>
        <v>#N/A</v>
      </c>
      <c r="BA27" s="2" t="str">
        <f ca="1">IF(Avulsa[[#This Row],[Parimerito]]="","",IF(Avulsa[[#This Row],[Parimerito]]=OFFSET(Avulsa[[#This Row],[Parimerito]],-7,0),VLOOKUP(Avulsa[[#This Row],[Squadre]],$CE$9:$CY$28,MATCH(OFFSET(Avulsa[[#This Row],[Squadre]],-7,0),$CF$8:$CY$8,0)+1,FALSE),""))</f>
        <v/>
      </c>
      <c r="BB27" s="2" t="e">
        <f ca="1">IF(Avulsa[[#This Row],[Parimerito]]="","",IF(Avulsa[[#This Row],[Parimerito]]=OFFSET(Avulsa[[#This Row],[Parimerito]],8,0),VLOOKUP(Avulsa[[#This Row],[Squadre]],$CE$9:$CY$28,MATCH(OFFSET(Avulsa[[#This Row],[Squadre]],8,0),$CF$8:$CY$8,0)+1,FALSE),""))</f>
        <v>#N/A</v>
      </c>
      <c r="BC27" s="2" t="str">
        <f ca="1">IF(Avulsa[[#This Row],[Parimerito]]="","",IF(Avulsa[[#This Row],[Parimerito]]=OFFSET(Avulsa[[#This Row],[Parimerito]],-8,0),VLOOKUP(Avulsa[[#This Row],[Squadre]],$CE$9:$CY$28,MATCH(OFFSET(Avulsa[[#This Row],[Squadre]],-8,0),$CF$8:$CY$8,0)+1,FALSE),""))</f>
        <v/>
      </c>
      <c r="BD27" s="2" t="e">
        <f ca="1">IF(Avulsa[[#This Row],[Parimerito]]="","",SUM(Avulsa[[#This Row],[a1]:[h2]]))</f>
        <v>#N/A</v>
      </c>
      <c r="BE27" s="2" t="e" cm="1">
        <f t="array" aca="1" ref="BE27" ca="1">IF(Avulsa[[#This Row],[Parimerito]]="","",SUMPRODUCT(--(Avulsa[[#This Row],[Parimerito]]=Avulsa[Parimerito]),--(Avulsa[[#This Row],[Gol]]&lt;Avulsa[Gol]))+1)</f>
        <v>#N/A</v>
      </c>
      <c r="BF27" s="2" t="str">
        <f ca="1">IFERROR(Avulsa[[#This Row],[ClassificaPuntiScontriDiretti]]+Avulsa[[#This Row],[ClassificaGolScontriDiretti]]/100,"")</f>
        <v/>
      </c>
      <c r="BG27" s="2" t="str">
        <f ca="1">IFERROR(_xlfn.RANK.EQ(Avulsa[[#This Row],[calc]],Avulsa[calc],1),"")</f>
        <v/>
      </c>
      <c r="BI27" s="16" t="str" cm="1">
        <f t="array" ref="BI27">IF(INDEX(ListaSquadre[],ROW()-1-ROW(PuntiSD[#Headers]))="","",INDEX(ListaSquadre[],ROW()-1-ROW(PuntiSD[#Headers])))</f>
        <v/>
      </c>
      <c r="BJ27" s="18" t="str">
        <f>IF(PuntiSD[[#This Row],[Squadra]]="","",IF(BJ$8="","",IF(PuntiSD[[#This Row],[Squadra]]=BJ$8,"",IF(ISERROR(VLOOKUP(PuntiSD[[#This Row],[Squadra]]&amp;BJ$8,Risultati[SqrCoppie],1,FALSE)),"-",IF(AND(INDEX(Risultati[Punti_SqrA],MATCH(PuntiSD[[#This Row],[Squadra]]&amp;BJ$8,Risultati[SqrCoppie],0))="",INDEX(Risultati[Punti_SqrA],MATCH(BJ$8&amp;PuntiSD[[#This Row],[Squadra]],Risultati[SqrCoppie],0))=""),"-",SUMIFS(Risultati[Punti_SqrA],Risultati[SqrA],PuntiSD[[#This Row],[Squadra]],Risultati[SqrB],BJ$8)+SUMIFS(Risultati[Punti_SqrB],Risultati[SqrB],PuntiSD[[#This Row],[Squadra]],Risultati[SqrA],BJ$8))))))</f>
        <v/>
      </c>
      <c r="BK27" s="18" t="str">
        <f>IF(PuntiSD[[#This Row],[Squadra]]="","",IF(BK$8="","",IF(PuntiSD[[#This Row],[Squadra]]=BK$8,"",IF(ISERROR(VLOOKUP(PuntiSD[[#This Row],[Squadra]]&amp;BK$8,Risultati[SqrCoppie],1,FALSE)),"-",IF(AND(INDEX(Risultati[Punti_SqrA],MATCH(PuntiSD[[#This Row],[Squadra]]&amp;BK$8,Risultati[SqrCoppie],0))="",INDEX(Risultati[Punti_SqrA],MATCH(BK$8&amp;PuntiSD[[#This Row],[Squadra]],Risultati[SqrCoppie],0))=""),"-",SUMIFS(Risultati[Punti_SqrA],Risultati[SqrA],PuntiSD[[#This Row],[Squadra]],Risultati[SqrB],BK$8)+SUMIFS(Risultati[Punti_SqrB],Risultati[SqrB],PuntiSD[[#This Row],[Squadra]],Risultati[SqrA],BK$8))))))</f>
        <v/>
      </c>
      <c r="BL27" s="2" t="str">
        <f>IF(PuntiSD[[#This Row],[Squadra]]="","",IF(BL$8="","",IF(PuntiSD[[#This Row],[Squadra]]=BL$8,"",IF(ISERROR(VLOOKUP(PuntiSD[[#This Row],[Squadra]]&amp;BL$8,Risultati[SqrCoppie],1,FALSE)),"-",IF(AND(INDEX(Risultati[Punti_SqrA],MATCH(PuntiSD[[#This Row],[Squadra]]&amp;BL$8,Risultati[SqrCoppie],0))="",INDEX(Risultati[Punti_SqrA],MATCH(BL$8&amp;PuntiSD[[#This Row],[Squadra]],Risultati[SqrCoppie],0))=""),"-",SUMIFS(Risultati[Punti_SqrA],Risultati[SqrA],PuntiSD[[#This Row],[Squadra]],Risultati[SqrB],BL$8)+SUMIFS(Risultati[Punti_SqrB],Risultati[SqrB],PuntiSD[[#This Row],[Squadra]],Risultati[SqrA],BL$8))))))</f>
        <v/>
      </c>
      <c r="BM27" s="2" t="str">
        <f>IF(PuntiSD[[#This Row],[Squadra]]="","",IF(BM$8="","",IF(PuntiSD[[#This Row],[Squadra]]=BM$8,"",IF(ISERROR(VLOOKUP(PuntiSD[[#This Row],[Squadra]]&amp;BM$8,Risultati[SqrCoppie],1,FALSE)),"-",IF(AND(INDEX(Risultati[Punti_SqrA],MATCH(PuntiSD[[#This Row],[Squadra]]&amp;BM$8,Risultati[SqrCoppie],0))="",INDEX(Risultati[Punti_SqrA],MATCH(BM$8&amp;PuntiSD[[#This Row],[Squadra]],Risultati[SqrCoppie],0))=""),"-",SUMIFS(Risultati[Punti_SqrA],Risultati[SqrA],PuntiSD[[#This Row],[Squadra]],Risultati[SqrB],BM$8)+SUMIFS(Risultati[Punti_SqrB],Risultati[SqrB],PuntiSD[[#This Row],[Squadra]],Risultati[SqrA],BM$8))))))</f>
        <v/>
      </c>
      <c r="BN27" s="2" t="str">
        <f>IF(PuntiSD[[#This Row],[Squadra]]="","",IF(BN$8="","",IF(PuntiSD[[#This Row],[Squadra]]=BN$8,"",IF(ISERROR(VLOOKUP(PuntiSD[[#This Row],[Squadra]]&amp;BN$8,Risultati[SqrCoppie],1,FALSE)),"-",IF(AND(INDEX(Risultati[Punti_SqrA],MATCH(PuntiSD[[#This Row],[Squadra]]&amp;BN$8,Risultati[SqrCoppie],0))="",INDEX(Risultati[Punti_SqrA],MATCH(BN$8&amp;PuntiSD[[#This Row],[Squadra]],Risultati[SqrCoppie],0))=""),"-",SUMIFS(Risultati[Punti_SqrA],Risultati[SqrA],PuntiSD[[#This Row],[Squadra]],Risultati[SqrB],BN$8)+SUMIFS(Risultati[Punti_SqrB],Risultati[SqrB],PuntiSD[[#This Row],[Squadra]],Risultati[SqrA],BN$8))))))</f>
        <v/>
      </c>
      <c r="BO27" s="2" t="str">
        <f>IF(PuntiSD[[#This Row],[Squadra]]="","",IF(BO$8="","",IF(PuntiSD[[#This Row],[Squadra]]=BO$8,"",IF(ISERROR(VLOOKUP(PuntiSD[[#This Row],[Squadra]]&amp;BO$8,Risultati[SqrCoppie],1,FALSE)),"-",IF(AND(INDEX(Risultati[Punti_SqrA],MATCH(PuntiSD[[#This Row],[Squadra]]&amp;BO$8,Risultati[SqrCoppie],0))="",INDEX(Risultati[Punti_SqrA],MATCH(BO$8&amp;PuntiSD[[#This Row],[Squadra]],Risultati[SqrCoppie],0))=""),"-",SUMIFS(Risultati[Punti_SqrA],Risultati[SqrA],PuntiSD[[#This Row],[Squadra]],Risultati[SqrB],BO$8)+SUMIFS(Risultati[Punti_SqrB],Risultati[SqrB],PuntiSD[[#This Row],[Squadra]],Risultati[SqrA],BO$8))))))</f>
        <v/>
      </c>
      <c r="BP27" s="2" t="str">
        <f>IF(PuntiSD[[#This Row],[Squadra]]="","",IF(BP$8="","",IF(PuntiSD[[#This Row],[Squadra]]=BP$8,"",IF(ISERROR(VLOOKUP(PuntiSD[[#This Row],[Squadra]]&amp;BP$8,Risultati[SqrCoppie],1,FALSE)),"-",IF(AND(INDEX(Risultati[Punti_SqrA],MATCH(PuntiSD[[#This Row],[Squadra]]&amp;BP$8,Risultati[SqrCoppie],0))="",INDEX(Risultati[Punti_SqrA],MATCH(BP$8&amp;PuntiSD[[#This Row],[Squadra]],Risultati[SqrCoppie],0))=""),"-",SUMIFS(Risultati[Punti_SqrA],Risultati[SqrA],PuntiSD[[#This Row],[Squadra]],Risultati[SqrB],BP$8)+SUMIFS(Risultati[Punti_SqrB],Risultati[SqrB],PuntiSD[[#This Row],[Squadra]],Risultati[SqrA],BP$8))))))</f>
        <v/>
      </c>
      <c r="BQ27" s="2" t="str">
        <f>IF(PuntiSD[[#This Row],[Squadra]]="","",IF(BQ$8="","",IF(PuntiSD[[#This Row],[Squadra]]=BQ$8,"",IF(ISERROR(VLOOKUP(PuntiSD[[#This Row],[Squadra]]&amp;BQ$8,Risultati[SqrCoppie],1,FALSE)),"-",IF(AND(INDEX(Risultati[Punti_SqrA],MATCH(PuntiSD[[#This Row],[Squadra]]&amp;BQ$8,Risultati[SqrCoppie],0))="",INDEX(Risultati[Punti_SqrA],MATCH(BQ$8&amp;PuntiSD[[#This Row],[Squadra]],Risultati[SqrCoppie],0))="",),"-",SUMIFS(Risultati[Punti_SqrA],Risultati[SqrA],PuntiSD[[#This Row],[Squadra]],Risultati[SqrB],BQ$8)+SUMIFS(Risultati[Punti_SqrB],Risultati[SqrB],PuntiSD[[#This Row],[Squadra]],Risultati[SqrA],BQ$8))))))</f>
        <v/>
      </c>
      <c r="BR27" s="2" t="str">
        <f>IF(PuntiSD[[#This Row],[Squadra]]="","",IF(BR$8="","",IF(PuntiSD[[#This Row],[Squadra]]=BR$8,"",IF(ISERROR(VLOOKUP(PuntiSD[[#This Row],[Squadra]]&amp;BR$8,Risultati[SqrCoppie],1,FALSE)),"-",IF(AND(INDEX(Risultati[Punti_SqrA],MATCH(PuntiSD[[#This Row],[Squadra]]&amp;BR$8,Risultati[SqrCoppie],0))="",INDEX(Risultati[Punti_SqrA],MATCH(BR$8&amp;PuntiSD[[#This Row],[Squadra]],Risultati[SqrCoppie],0))=""),"-",SUMIFS(Risultati[Punti_SqrA],Risultati[SqrA],PuntiSD[[#This Row],[Squadra]],Risultati[SqrB],BR$8)+SUMIFS(Risultati[Punti_SqrB],Risultati[SqrB],PuntiSD[[#This Row],[Squadra]],Risultati[SqrA],BR$8))))))</f>
        <v/>
      </c>
      <c r="BS27" s="2" t="str">
        <f>IF(PuntiSD[[#This Row],[Squadra]]="","",IF(BS$8="","",IF(PuntiSD[[#This Row],[Squadra]]=BS$8,"",IF(ISERROR(VLOOKUP(PuntiSD[[#This Row],[Squadra]]&amp;BS$8,Risultati[SqrCoppie],1,FALSE)),"-",IF(AND(INDEX(Risultati[Punti_SqrA],MATCH(PuntiSD[[#This Row],[Squadra]]&amp;BS$8,Risultati[SqrCoppie],0))="",INDEX(Risultati[Punti_SqrA],MATCH(BS$8&amp;PuntiSD[[#This Row],[Squadra]],Risultati[SqrCoppie],0))=""),"-",SUMIFS(Risultati[Punti_SqrA],Risultati[SqrA],PuntiSD[[#This Row],[Squadra]],Risultati[SqrB],BS$8)+SUMIFS(Risultati[Punti_SqrB],Risultati[SqrB],PuntiSD[[#This Row],[Squadra]],Risultati[SqrA],BS$8))))))</f>
        <v/>
      </c>
      <c r="BT27" s="2" t="str">
        <f>IF(PuntiSD[[#This Row],[Squadra]]="","",IF(BT$8="","",IF(PuntiSD[[#This Row],[Squadra]]=BT$8,"",IF(ISERROR(VLOOKUP(PuntiSD[[#This Row],[Squadra]]&amp;BT$8,Risultati[SqrCoppie],1,FALSE)),"-",IF(AND(INDEX(Risultati[Punti_SqrA],MATCH(PuntiSD[[#This Row],[Squadra]]&amp;BT$8,Risultati[SqrCoppie],0))="",INDEX(Risultati[Punti_SqrA],MATCH(BT$8&amp;PuntiSD[[#This Row],[Squadra]],Risultati[SqrCoppie],0))=""),"-",SUMIFS(Risultati[Punti_SqrA],Risultati[SqrA],PuntiSD[[#This Row],[Squadra]],Risultati[SqrB],BT$8)+SUMIFS(Risultati[Punti_SqrB],Risultati[SqrB],PuntiSD[[#This Row],[Squadra]],Risultati[SqrA],BT$8))))))</f>
        <v/>
      </c>
      <c r="BU27" s="2" t="str">
        <f>IF(PuntiSD[[#This Row],[Squadra]]="","",IF(BU$8="","",IF(PuntiSD[[#This Row],[Squadra]]=BU$8,"",IF(ISERROR(VLOOKUP(PuntiSD[[#This Row],[Squadra]]&amp;BU$8,Risultati[SqrCoppie],1,FALSE)),"-",IF(AND(INDEX(Risultati[Punti_SqrA],MATCH(PuntiSD[[#This Row],[Squadra]]&amp;BU$8,Risultati[SqrCoppie],0))="",INDEX(Risultati[Punti_SqrA],MATCH(BU$8&amp;PuntiSD[[#This Row],[Squadra]],Risultati[SqrCoppie],0))=""),"-",SUMIFS(Risultati[Punti_SqrA],Risultati[SqrA],PuntiSD[[#This Row],[Squadra]],Risultati[SqrB],BU$8)+SUMIFS(Risultati[Punti_SqrB],Risultati[SqrB],PuntiSD[[#This Row],[Squadra]],Risultati[SqrA],BU$8))))))</f>
        <v/>
      </c>
      <c r="BV27" s="2" t="str">
        <f>IF(PuntiSD[[#This Row],[Squadra]]="","",IF(BV$8="","",IF(PuntiSD[[#This Row],[Squadra]]=BV$8,"",IF(ISERROR(VLOOKUP(PuntiSD[[#This Row],[Squadra]]&amp;BV$8,Risultati[SqrCoppie],1,FALSE)),"-",IF(AND(INDEX(Risultati[Punti_SqrA],MATCH(PuntiSD[[#This Row],[Squadra]]&amp;BV$8,Risultati[SqrCoppie],0))="",INDEX(Risultati[Punti_SqrA],MATCH(BV$8&amp;PuntiSD[[#This Row],[Squadra]],Risultati[SqrCoppie],0))=""),"-",SUMIFS(Risultati[Punti_SqrA],Risultati[SqrA],PuntiSD[[#This Row],[Squadra]],Risultati[SqrB],BV$8)+SUMIFS(Risultati[Punti_SqrB],Risultati[SqrB],PuntiSD[[#This Row],[Squadra]],Risultati[SqrA],BV$8))))))</f>
        <v/>
      </c>
      <c r="BW27" s="2" t="str">
        <f>IF(PuntiSD[[#This Row],[Squadra]]="","",IF(BW$8="","",IF(PuntiSD[[#This Row],[Squadra]]=BW$8,"",IF(ISERROR(VLOOKUP(PuntiSD[[#This Row],[Squadra]]&amp;BW$8,Risultati[SqrCoppie],1,FALSE)),"-",IF(AND(INDEX(Risultati[Punti_SqrA],MATCH(PuntiSD[[#This Row],[Squadra]]&amp;BW$8,Risultati[SqrCoppie],0))="",INDEX(Risultati[Punti_SqrA],MATCH(BW$8&amp;PuntiSD[[#This Row],[Squadra]],Risultati[SqrCoppie],0))=""),"-",SUMIFS(Risultati[Punti_SqrA],Risultati[SqrA],PuntiSD[[#This Row],[Squadra]],Risultati[SqrB],BW$8)+SUMIFS(Risultati[Punti_SqrB],Risultati[SqrB],PuntiSD[[#This Row],[Squadra]],Risultati[SqrA],BW$8))))))</f>
        <v/>
      </c>
      <c r="BX27" s="2" t="str">
        <f>IF(PuntiSD[[#This Row],[Squadra]]="","",IF(BX$8="","",IF(PuntiSD[[#This Row],[Squadra]]=BX$8,"",IF(ISERROR(VLOOKUP(PuntiSD[[#This Row],[Squadra]]&amp;BX$8,Risultati[SqrCoppie],1,FALSE)),"-",IF(AND(INDEX(Risultati[Punti_SqrA],MATCH(PuntiSD[[#This Row],[Squadra]]&amp;BX$8,Risultati[SqrCoppie],0))="",INDEX(Risultati[Punti_SqrA],MATCH(BX$8&amp;PuntiSD[[#This Row],[Squadra]],Risultati[SqrCoppie],0))=""),"-",SUMIFS(Risultati[Punti_SqrA],Risultati[SqrA],PuntiSD[[#This Row],[Squadra]],Risultati[SqrB],BX$8)+SUMIFS(Risultati[Punti_SqrB],Risultati[SqrB],PuntiSD[[#This Row],[Squadra]],Risultati[SqrA],BX$8))))))</f>
        <v/>
      </c>
      <c r="BY27" s="2" t="str">
        <f>IF(PuntiSD[[#This Row],[Squadra]]="","",IF(BY$8="","",IF(PuntiSD[[#This Row],[Squadra]]=BY$8,"",IF(ISERROR(VLOOKUP(PuntiSD[[#This Row],[Squadra]]&amp;BY$8,Risultati[SqrCoppie],1,FALSE)),"-",IF(AND(INDEX(Risultati[Punti_SqrA],MATCH(PuntiSD[[#This Row],[Squadra]]&amp;BY$8,Risultati[SqrCoppie],0))="",INDEX(Risultati[Punti_SqrA],MATCH(BY$8&amp;PuntiSD[[#This Row],[Squadra]],Risultati[SqrCoppie],0))=""),"-",SUMIFS(Risultati[Punti_SqrA],Risultati[SqrA],PuntiSD[[#This Row],[Squadra]],Risultati[SqrB],BY$8)+SUMIFS(Risultati[Punti_SqrB],Risultati[SqrB],PuntiSD[[#This Row],[Squadra]],Risultati[SqrA],BY$8))))))</f>
        <v/>
      </c>
      <c r="BZ27" s="2" t="str">
        <f>IF(PuntiSD[[#This Row],[Squadra]]="","",IF(BZ$8="","",IF(PuntiSD[[#This Row],[Squadra]]=BZ$8,"",IF(ISERROR(VLOOKUP(PuntiSD[[#This Row],[Squadra]]&amp;BZ$8,Risultati[SqrCoppie],1,FALSE)),"-",IF(AND(INDEX(Risultati[Punti_SqrA],MATCH(PuntiSD[[#This Row],[Squadra]]&amp;BZ$8,Risultati[SqrCoppie],0))="",INDEX(Risultati[Punti_SqrA],MATCH(BZ$8&amp;PuntiSD[[#This Row],[Squadra]],Risultati[SqrCoppie],0))=""),"-",SUMIFS(Risultati[Punti_SqrA],Risultati[SqrA],PuntiSD[[#This Row],[Squadra]],Risultati[SqrB],BZ$8)+SUMIFS(Risultati[Punti_SqrB],Risultati[SqrB],PuntiSD[[#This Row],[Squadra]],Risultati[SqrA],BZ$8))))))</f>
        <v/>
      </c>
      <c r="CA27" s="2" t="str">
        <f>IF(PuntiSD[[#This Row],[Squadra]]="","",IF(CA$8="","",IF(PuntiSD[[#This Row],[Squadra]]=CA$8,"",IF(ISERROR(VLOOKUP(PuntiSD[[#This Row],[Squadra]]&amp;CA$8,Risultati[SqrCoppie],1,FALSE)),"-",IF(AND(INDEX(Risultati[Punti_SqrA],MATCH(PuntiSD[[#This Row],[Squadra]]&amp;CA$8,Risultati[SqrCoppie],0))="",INDEX(Risultati[Punti_SqrA],MATCH(CA$8&amp;PuntiSD[[#This Row],[Squadra]],Risultati[SqrCoppie],0))=""),"-",SUMIFS(Risultati[Punti_SqrA],Risultati[SqrA],PuntiSD[[#This Row],[Squadra]],Risultati[SqrB],CA$8)+SUMIFS(Risultati[Punti_SqrB],Risultati[SqrB],PuntiSD[[#This Row],[Squadra]],Risultati[SqrA],CA$8))))))</f>
        <v/>
      </c>
      <c r="CB27" s="2" t="str">
        <f>IF(PuntiSD[[#This Row],[Squadra]]="","",IF(CB$8="","",IF(PuntiSD[[#This Row],[Squadra]]=CB$8,"",IF(ISERROR(VLOOKUP(PuntiSD[[#This Row],[Squadra]]&amp;CB$8,Risultati[SqrCoppie],1,FALSE)),"-",IF(AND(INDEX(Risultati[Punti_SqrA],MATCH(PuntiSD[[#This Row],[Squadra]]&amp;CB$8,Risultati[SqrCoppie],0))="",INDEX(Risultati[Punti_SqrA],MATCH(CB$8&amp;PuntiSD[[#This Row],[Squadra]],Risultati[SqrCoppie],0))=""),"-",SUMIFS(Risultati[Punti_SqrA],Risultati[SqrA],PuntiSD[[#This Row],[Squadra]],Risultati[SqrB],CB$8)+SUMIFS(Risultati[Punti_SqrB],Risultati[SqrB],PuntiSD[[#This Row],[Squadra]],Risultati[SqrA],CB$8))))))</f>
        <v/>
      </c>
      <c r="CC27" s="2" t="str">
        <f>IF(PuntiSD[[#This Row],[Squadra]]="","",IF(CC$8="","",IF(PuntiSD[[#This Row],[Squadra]]=CC$8,"",IF(ISERROR(VLOOKUP(PuntiSD[[#This Row],[Squadra]]&amp;CC$8,Risultati[SqrCoppie],1,FALSE)),"-",IF(AND(INDEX(Risultati[Punti_SqrA],MATCH(PuntiSD[[#This Row],[Squadra]]&amp;CC$8,Risultati[SqrCoppie],0))="",INDEX(Risultati[Punti_SqrA],MATCH(CC$8&amp;PuntiSD[[#This Row],[Squadra]],Risultati[SqrCoppie],0))=""),"-",SUMIFS(Risultati[Punti_SqrA],Risultati[SqrA],PuntiSD[[#This Row],[Squadra]],Risultati[SqrB],CC$8)+SUMIFS(Risultati[Punti_SqrB],Risultati[SqrB],PuntiSD[[#This Row],[Squadra]],Risultati[SqrA],CC$8))))))</f>
        <v/>
      </c>
      <c r="CE27" s="16" t="str" cm="1">
        <f t="array" ref="CE27">IF(INDEX(ListaSquadre[],ROW()-1-ROW(RetiSD[#Headers]))="","",INDEX(ListaSquadre[],ROW()-1-ROW(RetiSD[#Headers])))</f>
        <v/>
      </c>
      <c r="CF27" s="18" t="str">
        <f>IF(RetiSD[[#This Row],[Squadra]]="","",IF(CF$8="","",IF(RetiSD[[#This Row],[Squadra]]=CF$8,"",IF(ISERROR(VLOOKUP(RetiSD[[#This Row],[Squadra]]&amp;CF$8,Risultati[SqrCoppie],1,FALSE)),"-",IF(AND(INDEX(Risultati[Gol_SqrA],MATCH(RetiSD[[#This Row],[Squadra]]&amp;CF$8,Risultati[SqrCoppie],0))="",INDEX(Risultati[Gol_SqrA],MATCH(CF$8&amp;RetiSD[[#This Row],[Squadra]],Risultati[SqrCoppie],0))=""),"-",(SUMIFS(Risultati[Gol_SqrB],Risultati[SqrCoppie],CF$8&amp;RetiSD[[#This Row],[Squadra]])-SUMIFS(Risultati[Gol_SqrA],Risultati[SqrCoppie],CF$8&amp;RetiSD[[#This Row],[Squadra]]))+(SUMIFS(Risultati[Gol_SqrA],Risultati[SqrCoppie],RetiSD[[#This Row],[Squadra]]&amp;CF$8)-SUMIFS(Risultati[Gol_SqrB],Risultati[SqrCoppie],RetiSD[[#This Row],[Squadra]]&amp;CF$8)))))))</f>
        <v/>
      </c>
      <c r="CG27" s="2" t="str">
        <f>IF(RetiSD[[#This Row],[Squadra]]="","",IF(CG$8="","",IF(RetiSD[[#This Row],[Squadra]]=CG$8,"",IF(ISERROR(VLOOKUP(RetiSD[[#This Row],[Squadra]]&amp;CG$8,Risultati[SqrCoppie],1,FALSE)),"-",IF(AND(INDEX(Risultati[Gol_SqrA],MATCH(RetiSD[[#This Row],[Squadra]]&amp;CG$8,Risultati[SqrCoppie],0))="",INDEX(Risultati[Gol_SqrA],MATCH(CG$8&amp;RetiSD[[#This Row],[Squadra]],Risultati[SqrCoppie],0))=""),"-",(SUMIFS(Risultati[Gol_SqrB],Risultati[SqrCoppie],CG$8&amp;RetiSD[[#This Row],[Squadra]])-SUMIFS(Risultati[Gol_SqrA],Risultati[SqrCoppie],CG$8&amp;RetiSD[[#This Row],[Squadra]]))+(SUMIFS(Risultati[Gol_SqrA],Risultati[SqrCoppie],RetiSD[[#This Row],[Squadra]]&amp;CG$8)-SUMIFS(Risultati[Gol_SqrB],Risultati[SqrCoppie],RetiSD[[#This Row],[Squadra]]&amp;CG$8)))))))</f>
        <v/>
      </c>
      <c r="CH27" s="2" t="str">
        <f>IF(RetiSD[[#This Row],[Squadra]]="","",IF(CH$8="","",IF(RetiSD[[#This Row],[Squadra]]=CH$8,"",IF(ISERROR(VLOOKUP(RetiSD[[#This Row],[Squadra]]&amp;CH$8,Risultati[SqrCoppie],1,FALSE)),"-",IF(AND(INDEX(Risultati[Gol_SqrA],MATCH(RetiSD[[#This Row],[Squadra]]&amp;CH$8,Risultati[SqrCoppie],0))="",INDEX(Risultati[Gol_SqrA],MATCH(CH$8&amp;RetiSD[[#This Row],[Squadra]],Risultati[SqrCoppie],0))=""),"-",(SUMIFS(Risultati[Gol_SqrB],Risultati[SqrCoppie],CH$8&amp;RetiSD[[#This Row],[Squadra]])-SUMIFS(Risultati[Gol_SqrA],Risultati[SqrCoppie],CH$8&amp;RetiSD[[#This Row],[Squadra]]))+(SUMIFS(Risultati[Gol_SqrA],Risultati[SqrCoppie],RetiSD[[#This Row],[Squadra]]&amp;CH$8)-SUMIFS(Risultati[Gol_SqrB],Risultati[SqrCoppie],RetiSD[[#This Row],[Squadra]]&amp;CH$8)))))))</f>
        <v/>
      </c>
      <c r="CI27" s="2" t="str">
        <f>IF(RetiSD[[#This Row],[Squadra]]="","",IF(CI$8="","",IF(RetiSD[[#This Row],[Squadra]]=CI$8,"",IF(ISERROR(VLOOKUP(RetiSD[[#This Row],[Squadra]]&amp;CI$8,Risultati[SqrCoppie],1,FALSE)),"-",IF(AND(INDEX(Risultati[Gol_SqrA],MATCH(RetiSD[[#This Row],[Squadra]]&amp;CI$8,Risultati[SqrCoppie],0))="",INDEX(Risultati[Gol_SqrA],MATCH(CI$8&amp;RetiSD[[#This Row],[Squadra]],Risultati[SqrCoppie],0))=""),"-",(SUMIFS(Risultati[Gol_SqrB],Risultati[SqrCoppie],CI$8&amp;RetiSD[[#This Row],[Squadra]])-SUMIFS(Risultati[Gol_SqrA],Risultati[SqrCoppie],CI$8&amp;RetiSD[[#This Row],[Squadra]]))+(SUMIFS(Risultati[Gol_SqrA],Risultati[SqrCoppie],RetiSD[[#This Row],[Squadra]]&amp;CI$8)-SUMIFS(Risultati[Gol_SqrB],Risultati[SqrCoppie],RetiSD[[#This Row],[Squadra]]&amp;CI$8)))))))</f>
        <v/>
      </c>
      <c r="CJ27" s="2" t="str">
        <f>IF(RetiSD[[#This Row],[Squadra]]="","",IF(CJ$8="","",IF(RetiSD[[#This Row],[Squadra]]=CJ$8,"",IF(ISERROR(VLOOKUP(RetiSD[[#This Row],[Squadra]]&amp;CJ$8,Risultati[SqrCoppie],1,FALSE)),"-",IF(AND(INDEX(Risultati[Gol_SqrA],MATCH(RetiSD[[#This Row],[Squadra]]&amp;CJ$8,Risultati[SqrCoppie],0))="",INDEX(Risultati[Gol_SqrA],MATCH(CJ$8&amp;RetiSD[[#This Row],[Squadra]],Risultati[SqrCoppie],0))=""),"-",(SUMIFS(Risultati[Gol_SqrB],Risultati[SqrCoppie],CJ$8&amp;RetiSD[[#This Row],[Squadra]])-SUMIFS(Risultati[Gol_SqrA],Risultati[SqrCoppie],CJ$8&amp;RetiSD[[#This Row],[Squadra]]))+(SUMIFS(Risultati[Gol_SqrA],Risultati[SqrCoppie],RetiSD[[#This Row],[Squadra]]&amp;CJ$8)-SUMIFS(Risultati[Gol_SqrB],Risultati[SqrCoppie],RetiSD[[#This Row],[Squadra]]&amp;CJ$8)))))))</f>
        <v/>
      </c>
      <c r="CK27" s="2" t="str">
        <f>IF(RetiSD[[#This Row],[Squadra]]="","",IF(CK$8="","",IF(RetiSD[[#This Row],[Squadra]]=CK$8,"",IF(ISERROR(VLOOKUP(RetiSD[[#This Row],[Squadra]]&amp;CK$8,Risultati[SqrCoppie],1,FALSE)),"-",IF(AND(INDEX(Risultati[Gol_SqrA],MATCH(RetiSD[[#This Row],[Squadra]]&amp;CK$8,Risultati[SqrCoppie],0))="",INDEX(Risultati[Gol_SqrA],MATCH(CK$8&amp;RetiSD[[#This Row],[Squadra]],Risultati[SqrCoppie],0))=""),"-",(SUMIFS(Risultati[Gol_SqrB],Risultati[SqrCoppie],CK$8&amp;RetiSD[[#This Row],[Squadra]])-SUMIFS(Risultati[Gol_SqrA],Risultati[SqrCoppie],CK$8&amp;RetiSD[[#This Row],[Squadra]]))+(SUMIFS(Risultati[Gol_SqrA],Risultati[SqrCoppie],RetiSD[[#This Row],[Squadra]]&amp;CK$8)-SUMIFS(Risultati[Gol_SqrB],Risultati[SqrCoppie],RetiSD[[#This Row],[Squadra]]&amp;CK$8)))))))</f>
        <v/>
      </c>
      <c r="CL27" s="2" t="str">
        <f>IF(RetiSD[[#This Row],[Squadra]]="","",IF(CL$8="","",IF(RetiSD[[#This Row],[Squadra]]=CL$8,"",IF(ISERROR(VLOOKUP(RetiSD[[#This Row],[Squadra]]&amp;CL$8,Risultati[SqrCoppie],1,FALSE)),"-",IF(AND(INDEX(Risultati[Gol_SqrA],MATCH(RetiSD[[#This Row],[Squadra]]&amp;CL$8,Risultati[SqrCoppie],0))="",INDEX(Risultati[Gol_SqrA],MATCH(CL$8&amp;RetiSD[[#This Row],[Squadra]],Risultati[SqrCoppie],0))=""),"-",(SUMIFS(Risultati[Gol_SqrB],Risultati[SqrCoppie],CL$8&amp;RetiSD[[#This Row],[Squadra]])-SUMIFS(Risultati[Gol_SqrA],Risultati[SqrCoppie],CL$8&amp;RetiSD[[#This Row],[Squadra]]))+(SUMIFS(Risultati[Gol_SqrA],Risultati[SqrCoppie],RetiSD[[#This Row],[Squadra]]&amp;CL$8)-SUMIFS(Risultati[Gol_SqrB],Risultati[SqrCoppie],RetiSD[[#This Row],[Squadra]]&amp;CL$8)))))))</f>
        <v/>
      </c>
      <c r="CM27" s="2" t="str">
        <f>IF(RetiSD[[#This Row],[Squadra]]="","",IF(CM$8="","",IF(RetiSD[[#This Row],[Squadra]]=CM$8,"",IF(ISERROR(VLOOKUP(RetiSD[[#This Row],[Squadra]]&amp;CM$8,Risultati[SqrCoppie],1,FALSE)),"-",IF(AND(INDEX(Risultati[Gol_SqrA],MATCH(RetiSD[[#This Row],[Squadra]]&amp;CM$8,Risultati[SqrCoppie],0))="",INDEX(Risultati[Gol_SqrA],MATCH(CM$8&amp;RetiSD[[#This Row],[Squadra]],Risultati[SqrCoppie],0))=""),"-",(SUMIFS(Risultati[Gol_SqrB],Risultati[SqrCoppie],CM$8&amp;RetiSD[[#This Row],[Squadra]])-SUMIFS(Risultati[Gol_SqrA],Risultati[SqrCoppie],CM$8&amp;RetiSD[[#This Row],[Squadra]]))+(SUMIFS(Risultati[Gol_SqrA],Risultati[SqrCoppie],RetiSD[[#This Row],[Squadra]]&amp;CM$8)-SUMIFS(Risultati[Gol_SqrB],Risultati[SqrCoppie],RetiSD[[#This Row],[Squadra]]&amp;CM$8)))))))</f>
        <v/>
      </c>
      <c r="CN27" s="2" t="str">
        <f>IF(RetiSD[[#This Row],[Squadra]]="","",IF(CN$8="","",IF(RetiSD[[#This Row],[Squadra]]=CN$8,"",IF(ISERROR(VLOOKUP(RetiSD[[#This Row],[Squadra]]&amp;CN$8,Risultati[SqrCoppie],1,FALSE)),"-",IF(AND(INDEX(Risultati[Gol_SqrA],MATCH(RetiSD[[#This Row],[Squadra]]&amp;CN$8,Risultati[SqrCoppie],0))="",INDEX(Risultati[Gol_SqrA],MATCH(CN$8&amp;RetiSD[[#This Row],[Squadra]],Risultati[SqrCoppie],0))=""),"-",(SUMIFS(Risultati[Gol_SqrB],Risultati[SqrCoppie],CN$8&amp;RetiSD[[#This Row],[Squadra]])-SUMIFS(Risultati[Gol_SqrA],Risultati[SqrCoppie],CN$8&amp;RetiSD[[#This Row],[Squadra]]))+(SUMIFS(Risultati[Gol_SqrA],Risultati[SqrCoppie],RetiSD[[#This Row],[Squadra]]&amp;CN$8)-SUMIFS(Risultati[Gol_SqrB],Risultati[SqrCoppie],RetiSD[[#This Row],[Squadra]]&amp;CN$8)))))))</f>
        <v/>
      </c>
      <c r="CO27" s="2" t="str">
        <f>IF(RetiSD[[#This Row],[Squadra]]="","",IF(CO$8="","",IF(RetiSD[[#This Row],[Squadra]]=CO$8,"",IF(ISERROR(VLOOKUP(RetiSD[[#This Row],[Squadra]]&amp;CO$8,Risultati[SqrCoppie],1,FALSE)),"-",IF(AND(INDEX(Risultati[Gol_SqrA],MATCH(RetiSD[[#This Row],[Squadra]]&amp;CO$8,Risultati[SqrCoppie],0))="",INDEX(Risultati[Gol_SqrA],MATCH(CO$8&amp;RetiSD[[#This Row],[Squadra]],Risultati[SqrCoppie],0))=""),"-",(SUMIFS(Risultati[Gol_SqrB],Risultati[SqrCoppie],CO$8&amp;RetiSD[[#This Row],[Squadra]])-SUMIFS(Risultati[Gol_SqrA],Risultati[SqrCoppie],CO$8&amp;RetiSD[[#This Row],[Squadra]]))+(SUMIFS(Risultati[Gol_SqrA],Risultati[SqrCoppie],RetiSD[[#This Row],[Squadra]]&amp;CO$8)-SUMIFS(Risultati[Gol_SqrB],Risultati[SqrCoppie],RetiSD[[#This Row],[Squadra]]&amp;CO$8)))))))</f>
        <v/>
      </c>
      <c r="CP27" s="2" t="str">
        <f>IF(RetiSD[[#This Row],[Squadra]]="","",IF(CP$8="","",IF(RetiSD[[#This Row],[Squadra]]=CP$8,"",IF(ISERROR(VLOOKUP(RetiSD[[#This Row],[Squadra]]&amp;CP$8,Risultati[SqrCoppie],1,FALSE)),"-",IF(AND(INDEX(Risultati[Gol_SqrA],MATCH(RetiSD[[#This Row],[Squadra]]&amp;CP$8,Risultati[SqrCoppie],0))="",INDEX(Risultati[Gol_SqrA],MATCH(CP$8&amp;RetiSD[[#This Row],[Squadra]],Risultati[SqrCoppie],0))=""),"-",(SUMIFS(Risultati[Gol_SqrB],Risultati[SqrCoppie],CP$8&amp;RetiSD[[#This Row],[Squadra]])-SUMIFS(Risultati[Gol_SqrA],Risultati[SqrCoppie],CP$8&amp;RetiSD[[#This Row],[Squadra]]))+(SUMIFS(Risultati[Gol_SqrA],Risultati[SqrCoppie],RetiSD[[#This Row],[Squadra]]&amp;CP$8)-SUMIFS(Risultati[Gol_SqrB],Risultati[SqrCoppie],RetiSD[[#This Row],[Squadra]]&amp;CP$8)))))))</f>
        <v/>
      </c>
      <c r="CQ27" s="2" t="str">
        <f>IF(RetiSD[[#This Row],[Squadra]]="","",IF(CQ$8="","",IF(RetiSD[[#This Row],[Squadra]]=CQ$8,"",IF(ISERROR(VLOOKUP(RetiSD[[#This Row],[Squadra]]&amp;CQ$8,Risultati[SqrCoppie],1,FALSE)),"-",IF(AND(INDEX(Risultati[Gol_SqrA],MATCH(RetiSD[[#This Row],[Squadra]]&amp;CQ$8,Risultati[SqrCoppie],0))="",INDEX(Risultati[Gol_SqrA],MATCH(CQ$8&amp;RetiSD[[#This Row],[Squadra]],Risultati[SqrCoppie],0))=""),"-",(SUMIFS(Risultati[Gol_SqrB],Risultati[SqrCoppie],CQ$8&amp;RetiSD[[#This Row],[Squadra]])-SUMIFS(Risultati[Gol_SqrA],Risultati[SqrCoppie],CQ$8&amp;RetiSD[[#This Row],[Squadra]]))+(SUMIFS(Risultati[Gol_SqrA],Risultati[SqrCoppie],RetiSD[[#This Row],[Squadra]]&amp;CQ$8)-SUMIFS(Risultati[Gol_SqrB],Risultati[SqrCoppie],RetiSD[[#This Row],[Squadra]]&amp;CQ$8)))))))</f>
        <v/>
      </c>
      <c r="CR27" s="2" t="str">
        <f>IF(RetiSD[[#This Row],[Squadra]]="","",IF(CR$8="","",IF(RetiSD[[#This Row],[Squadra]]=CR$8,"",IF(ISERROR(VLOOKUP(RetiSD[[#This Row],[Squadra]]&amp;CR$8,Risultati[SqrCoppie],1,FALSE)),"-",IF(AND(INDEX(Risultati[Gol_SqrA],MATCH(RetiSD[[#This Row],[Squadra]]&amp;CR$8,Risultati[SqrCoppie],0))="",INDEX(Risultati[Gol_SqrA],MATCH(CR$8&amp;RetiSD[[#This Row],[Squadra]],Risultati[SqrCoppie],0))=""),"-",(SUMIFS(Risultati[Gol_SqrB],Risultati[SqrCoppie],CR$8&amp;RetiSD[[#This Row],[Squadra]])-SUMIFS(Risultati[Gol_SqrA],Risultati[SqrCoppie],CR$8&amp;RetiSD[[#This Row],[Squadra]]))+(SUMIFS(Risultati[Gol_SqrA],Risultati[SqrCoppie],RetiSD[[#This Row],[Squadra]]&amp;CR$8)-SUMIFS(Risultati[Gol_SqrB],Risultati[SqrCoppie],RetiSD[[#This Row],[Squadra]]&amp;CR$8)))))))</f>
        <v/>
      </c>
      <c r="CS27" s="2" t="str">
        <f>IF(RetiSD[[#This Row],[Squadra]]="","",IF(CS$8="","",IF(RetiSD[[#This Row],[Squadra]]=CS$8,"",IF(ISERROR(VLOOKUP(RetiSD[[#This Row],[Squadra]]&amp;CS$8,Risultati[SqrCoppie],1,FALSE)),"-",IF(AND(INDEX(Risultati[Gol_SqrA],MATCH(RetiSD[[#This Row],[Squadra]]&amp;CS$8,Risultati[SqrCoppie],0))="",INDEX(Risultati[Gol_SqrA],MATCH(CS$8&amp;RetiSD[[#This Row],[Squadra]],Risultati[SqrCoppie],0))=""),"-",(SUMIFS(Risultati[Gol_SqrB],Risultati[SqrCoppie],CS$8&amp;RetiSD[[#This Row],[Squadra]])-SUMIFS(Risultati[Gol_SqrA],Risultati[SqrCoppie],CS$8&amp;RetiSD[[#This Row],[Squadra]]))+(SUMIFS(Risultati[Gol_SqrA],Risultati[SqrCoppie],RetiSD[[#This Row],[Squadra]]&amp;CS$8)-SUMIFS(Risultati[Gol_SqrB],Risultati[SqrCoppie],RetiSD[[#This Row],[Squadra]]&amp;CS$8)))))))</f>
        <v/>
      </c>
      <c r="CT27" s="2" t="str">
        <f>IF(RetiSD[[#This Row],[Squadra]]="","",IF(CT$8="","",IF(RetiSD[[#This Row],[Squadra]]=CT$8,"",IF(ISERROR(VLOOKUP(RetiSD[[#This Row],[Squadra]]&amp;CT$8,Risultati[SqrCoppie],1,FALSE)),"-",IF(AND(INDEX(Risultati[Gol_SqrA],MATCH(RetiSD[[#This Row],[Squadra]]&amp;CT$8,Risultati[SqrCoppie],0))="",INDEX(Risultati[Gol_SqrA],MATCH(CT$8&amp;RetiSD[[#This Row],[Squadra]],Risultati[SqrCoppie],0))=""),"-",(SUMIFS(Risultati[Gol_SqrB],Risultati[SqrCoppie],CT$8&amp;RetiSD[[#This Row],[Squadra]])-SUMIFS(Risultati[Gol_SqrA],Risultati[SqrCoppie],CT$8&amp;RetiSD[[#This Row],[Squadra]]))+(SUMIFS(Risultati[Gol_SqrA],Risultati[SqrCoppie],RetiSD[[#This Row],[Squadra]]&amp;CT$8)-SUMIFS(Risultati[Gol_SqrB],Risultati[SqrCoppie],RetiSD[[#This Row],[Squadra]]&amp;CT$8)))))))</f>
        <v/>
      </c>
      <c r="CU27" s="2" t="str">
        <f>IF(RetiSD[[#This Row],[Squadra]]="","",IF(CU$8="","",IF(RetiSD[[#This Row],[Squadra]]=CU$8,"",IF(ISERROR(VLOOKUP(RetiSD[[#This Row],[Squadra]]&amp;CU$8,Risultati[SqrCoppie],1,FALSE)),"-",IF(AND(INDEX(Risultati[Gol_SqrA],MATCH(RetiSD[[#This Row],[Squadra]]&amp;CU$8,Risultati[SqrCoppie],0))="",INDEX(Risultati[Gol_SqrA],MATCH(CU$8&amp;RetiSD[[#This Row],[Squadra]],Risultati[SqrCoppie],0))=""),"-",(SUMIFS(Risultati[Gol_SqrB],Risultati[SqrCoppie],CU$8&amp;RetiSD[[#This Row],[Squadra]])-SUMIFS(Risultati[Gol_SqrA],Risultati[SqrCoppie],CU$8&amp;RetiSD[[#This Row],[Squadra]]))+(SUMIFS(Risultati[Gol_SqrA],Risultati[SqrCoppie],RetiSD[[#This Row],[Squadra]]&amp;CU$8)-SUMIFS(Risultati[Gol_SqrB],Risultati[SqrCoppie],RetiSD[[#This Row],[Squadra]]&amp;CU$8)))))))</f>
        <v/>
      </c>
      <c r="CV27" s="2" t="str">
        <f>IF(RetiSD[[#This Row],[Squadra]]="","",IF(CV$8="","",IF(RetiSD[[#This Row],[Squadra]]=CV$8,"",IF(ISERROR(VLOOKUP(RetiSD[[#This Row],[Squadra]]&amp;CV$8,Risultati[SqrCoppie],1,FALSE)),"-",IF(AND(INDEX(Risultati[Gol_SqrA],MATCH(RetiSD[[#This Row],[Squadra]]&amp;CV$8,Risultati[SqrCoppie],0))="",INDEX(Risultati[Gol_SqrA],MATCH(CV$8&amp;RetiSD[[#This Row],[Squadra]],Risultati[SqrCoppie],0))=""),"-",(SUMIFS(Risultati[Gol_SqrB],Risultati[SqrCoppie],CV$8&amp;RetiSD[[#This Row],[Squadra]])-SUMIFS(Risultati[Gol_SqrA],Risultati[SqrCoppie],CV$8&amp;RetiSD[[#This Row],[Squadra]]))+(SUMIFS(Risultati[Gol_SqrA],Risultati[SqrCoppie],RetiSD[[#This Row],[Squadra]]&amp;CV$8)-SUMIFS(Risultati[Gol_SqrB],Risultati[SqrCoppie],RetiSD[[#This Row],[Squadra]]&amp;CV$8)))))))</f>
        <v/>
      </c>
      <c r="CW27" s="2" t="str">
        <f>IF(RetiSD[[#This Row],[Squadra]]="","",IF(CW$8="","",IF(RetiSD[[#This Row],[Squadra]]=CW$8,"",IF(ISERROR(VLOOKUP(RetiSD[[#This Row],[Squadra]]&amp;CW$8,Risultati[SqrCoppie],1,FALSE)),"-",IF(AND(INDEX(Risultati[Gol_SqrA],MATCH(RetiSD[[#This Row],[Squadra]]&amp;CW$8,Risultati[SqrCoppie],0))="",INDEX(Risultati[Gol_SqrA],MATCH(CW$8&amp;RetiSD[[#This Row],[Squadra]],Risultati[SqrCoppie],0))=""),"-",(SUMIFS(Risultati[Gol_SqrB],Risultati[SqrCoppie],CW$8&amp;RetiSD[[#This Row],[Squadra]])-SUMIFS(Risultati[Gol_SqrA],Risultati[SqrCoppie],CW$8&amp;RetiSD[[#This Row],[Squadra]]))+(SUMIFS(Risultati[Gol_SqrA],Risultati[SqrCoppie],RetiSD[[#This Row],[Squadra]]&amp;CW$8)-SUMIFS(Risultati[Gol_SqrB],Risultati[SqrCoppie],RetiSD[[#This Row],[Squadra]]&amp;CW$8)))))))</f>
        <v/>
      </c>
      <c r="CX27" s="2" t="str">
        <f>IF(RetiSD[[#This Row],[Squadra]]="","",IF(CX$8="","",IF(RetiSD[[#This Row],[Squadra]]=CX$8,"",IF(ISERROR(VLOOKUP(RetiSD[[#This Row],[Squadra]]&amp;CX$8,Risultati[SqrCoppie],1,FALSE)),"-",IF(AND(INDEX(Risultati[Gol_SqrA],MATCH(RetiSD[[#This Row],[Squadra]]&amp;CX$8,Risultati[SqrCoppie],0))="",INDEX(Risultati[Gol_SqrA],MATCH(CX$8&amp;RetiSD[[#This Row],[Squadra]],Risultati[SqrCoppie],0))=""),"-",(SUMIFS(Risultati[Gol_SqrB],Risultati[SqrCoppie],CX$8&amp;RetiSD[[#This Row],[Squadra]])-SUMIFS(Risultati[Gol_SqrA],Risultati[SqrCoppie],CX$8&amp;RetiSD[[#This Row],[Squadra]]))+(SUMIFS(Risultati[Gol_SqrA],Risultati[SqrCoppie],RetiSD[[#This Row],[Squadra]]&amp;CX$8)-SUMIFS(Risultati[Gol_SqrB],Risultati[SqrCoppie],RetiSD[[#This Row],[Squadra]]&amp;CX$8)))))))</f>
        <v/>
      </c>
      <c r="CY27" s="2" t="str">
        <f>IF(RetiSD[[#This Row],[Squadra]]="","",IF(CY$8="","",IF(RetiSD[[#This Row],[Squadra]]=CY$8,"",IF(ISERROR(VLOOKUP(RetiSD[[#This Row],[Squadra]]&amp;CY$8,Risultati[SqrCoppie],1,FALSE)),"-",IF(AND(INDEX(Risultati[Gol_SqrA],MATCH(RetiSD[[#This Row],[Squadra]]&amp;CY$8,Risultati[SqrCoppie],0))="",INDEX(Risultati[Gol_SqrA],MATCH(CY$8&amp;RetiSD[[#This Row],[Squadra]],Risultati[SqrCoppie],0))=""),"-",(SUMIFS(Risultati[Gol_SqrB],Risultati[SqrCoppie],CY$8&amp;RetiSD[[#This Row],[Squadra]])-SUMIFS(Risultati[Gol_SqrA],Risultati[SqrCoppie],CY$8&amp;RetiSD[[#This Row],[Squadra]]))+(SUMIFS(Risultati[Gol_SqrA],Risultati[SqrCoppie],RetiSD[[#This Row],[Squadra]]&amp;CY$8)-SUMIFS(Risultati[Gol_SqrB],Risultati[SqrCoppie],RetiSD[[#This Row],[Squadra]]&amp;CY$8)))))))</f>
        <v/>
      </c>
      <c r="DA27" s="1" t="str" cm="1">
        <f t="array" ref="DA27">IF(INDEX(ListaSquadre[],ROW()-ROW(Classifica[#Headers]))="","",INDEX(ListaSquadre[],ROW()-ROW(Classifica[#Headers])))</f>
        <v/>
      </c>
      <c r="DB27" s="2">
        <f ca="1">SUMIF(Risultati[SqrA],Classifica[[#This Row],[Squadra]],Risultati[Punti_SqrA])+SUMIF(Risultati[SqrB],Classifica[[#This Row],[Squadra]],Risultati[Punti_SqrB])-INDEX(Penalizzazione[PuntiPen],MATCH(Classifica[[#This Row],[Squadra]],Penalizzazione[ListaSqr],0))</f>
        <v>0</v>
      </c>
      <c r="DC27" s="2">
        <f ca="1">COUNTIFS(Risultati[Punti_SqrA],"&gt;=0",Risultati[SqrA],Classifica[[#This Row],[Squadra]])+COUNTIFS(Risultati[Punti_SqrB],"&gt;=0",Risultati[SqrB],Classifica[[#This Row],[Squadra]])</f>
        <v>0</v>
      </c>
      <c r="DD27" s="2">
        <f ca="1">Classifica[[#This Row],[Punti]]-Classifica[[#This Row],[Giocate]]/100-ROW()/100000</f>
        <v>-2.7E-4</v>
      </c>
      <c r="DE27" s="2" t="str">
        <f t="array" aca="1" ref="DE27" ca="1">INDEX(Classifica[Squadra],MATCH(LARGE(Classifica[Parziale],ROW()-ROW(Classifica[#Headers])),Classifica[Parziale],0))</f>
        <v/>
      </c>
      <c r="DF27" s="2">
        <f ca="1">INDEX(Classifica[Punti],MATCH(Classifica[[#This Row],[ClParziale]],Classifica[Squadra],0))-INDEX(Classifica[Giocate],MATCH(Classifica[[#This Row],[ClParziale]],Classifica[Squadra],0))/100</f>
        <v>0</v>
      </c>
      <c r="DG27" s="2" t="str">
        <f ca="1">IF(COUNTIF(Classifica[PreParimerito],Classifica[[#This Row],[PreParimerito]])&gt;1,Classifica[[#This Row],[ClParziale]],"")</f>
        <v/>
      </c>
      <c r="DH27" s="2">
        <f ca="1">IF(Classifica[[#This Row],[Parimerito]]="",0,INDEX(Avulsa[ClassificaFinaleScontriDiretti],MATCH(Classifica[[#This Row],[Parimerito]],Avulsa[Squadre],0)))</f>
        <v>0</v>
      </c>
      <c r="DI27" s="2">
        <f ca="1">SUMIF(Risultati[SqrA],Classifica[[#This Row],[ClParziale]],Risultati[Gol_SqrA])+SUMIF(Risultati[SqrB],Classifica[[#This Row],[ClParziale]],Risultati[Gol_SqrB])</f>
        <v>0</v>
      </c>
      <c r="DJ27" s="2">
        <f ca="1">SUMIF(Risultati[SqrA],Classifica[[#This Row],[ClParziale]],Risultati[Gol_SqrB])+SUMIF(Risultati[SqrB],Classifica[[#This Row],[ClParziale]],Risultati[Gol_SqrA])</f>
        <v>0</v>
      </c>
      <c r="DK27" s="2">
        <f ca="1">Classifica[[#This Row],[GolFatti]]-Classifica[[#This Row],[GolSubiti]]</f>
        <v>0</v>
      </c>
      <c r="DL27" s="2">
        <f ca="1">(INDEX(Classifica[Punti],MATCH(Classifica[[#This Row],[ClParziale]],Classifica[Squadra],0))-INDEX(Classifica[Giocate],MATCH(Classifica[[#This Row],[ClParziale]],Classifica[Squadra],0))/100-Classifica[[#This Row],[Avulsa]]/10000+Classifica[[#This Row],[DifferenzaReti]]/1000000+Classifica[[#This Row],[GolFatti]]/100000000-COUNTIF(Classifica[ClParziale],"&lt;="&amp;Classifica[[#This Row],[ClParziale]])/10000000000)</f>
        <v>0</v>
      </c>
      <c r="DM27" s="2">
        <f ca="1">_xlfn.RANK.EQ(Classifica[[#This Row],[CalcoloClassificaFinale]],Classifica[CalcoloClassificaFinale],0)</f>
        <v>1</v>
      </c>
    </row>
    <row r="28" spans="2:117" x14ac:dyDescent="0.2">
      <c r="B28" s="1">
        <f t="shared" ca="1" si="0"/>
        <v>39</v>
      </c>
      <c r="C28" s="2" cm="1">
        <f t="array" ref="C28">Check[]/2</f>
        <v>2</v>
      </c>
      <c r="D28" s="1" t="str" cm="1">
        <f t="array" ref="D28">IF(ROW()-ROW(Helper[#Headers])&lt;Check[],"Giornata"&amp;ROW()-ROW(Helper[#Headers]),IF(ROW()-ROW(Helper[#Headers])&gt;(Check[]-1)*2,"","Giornata"&amp;12+ROW(D28)-Check[]))</f>
        <v/>
      </c>
      <c r="F28" s="1" t="str" cm="1">
        <f t="array" ref="F28">IF(ROW()-ROW(Risultati[#Headers])&gt;Check[]*(Check[]-1),"",Check[]*(Check[]-1)-Check[]*(Check[]-1)+ROW()-ROW(Risultati[#Headers]))</f>
        <v/>
      </c>
      <c r="G28" s="1" t="str">
        <f>IF(Risultati[[#This Row],[ID_Riga]]="","",VLOOKUP(F28,Helper[],3,TRUE))</f>
        <v/>
      </c>
      <c r="H28" s="1" t="str">
        <f>IF(Risultati[[#This Row],[ID_Riga]]="","",Risultati[[#This Row],[ID_Riga]]-VLOOKUP(Risultati[[#This Row],[ID_Riga]],Helper[],1,TRUE)+1)</f>
        <v/>
      </c>
      <c r="I28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8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8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8" s="1" t="str">
        <f ca="1">IF(Risultati[[#This Row],[Punti_SqrA]]="","",IF(Risultati[[#This Row],[Punti_SqrA]]=3,0,IF(Risultati[[#This Row],[Punti_SqrA]]=0,3,1)))</f>
        <v/>
      </c>
      <c r="M28" s="1" t="str">
        <f ca="1">IF(Risultati[[#This Row],[Punti_SqrA]]="","",SUM(INDEX(INDIRECT(Risultati[[#This Row],[Tabella]]),Risultati[[#This Row],[RigaTab]],3)))</f>
        <v/>
      </c>
      <c r="N28" s="1" t="str">
        <f ca="1">IF(Risultati[[#This Row],[Punti_SqrA]]="","",SUM(INDEX(INDIRECT(Risultati[[#This Row],[Tabella]]),Risultati[[#This Row],[RigaTab]],4)))</f>
        <v/>
      </c>
      <c r="O28" s="1" t="str">
        <f ca="1">Risultati[[#This Row],[SqrA]]&amp;Risultati[[#This Row],[SqrB]]</f>
        <v/>
      </c>
      <c r="Q28" s="1" t="str" cm="1">
        <f t="array" ref="Q28">IF(INDEX(ListaSquadre[],ROW()-ROW(Penalizzazione[#Headers]))="","",INDEX(ListaSquadre[],ROW()-ROW(Penalizzazione[#Headers])))</f>
        <v/>
      </c>
      <c r="R28" s="1">
        <v>0</v>
      </c>
      <c r="T28" s="2">
        <f ca="1">IFERROR(INDEX(Classifica[PreParimerito],MATCH(Avulsa[[#This Row],[Squadre]],Classifica[ClParziale],0)),"")</f>
        <v>0</v>
      </c>
      <c r="U28" s="3" t="str">
        <f t="array" aca="1" ref="U28" ca="1">IF(ROWS(U$8:U27)&gt;COUNTA(Classifica[Parimerito]),"",IFERROR(INDEX(Classifica[Parimerito],SMALL(IF(Classifica[Parimerito]&lt;&gt;"",ROW(Classifica[Parimerito])-ROW(Classifica[#Headers])),ROWS(U$8:U27))),""))</f>
        <v/>
      </c>
      <c r="V28" s="2" t="e">
        <f ca="1">IF(Avulsa[[#This Row],[Parimerito]]="","",IF(Avulsa[[#This Row],[Parimerito]]=OFFSET(Avulsa[[#This Row],[Parimerito]],1,0),VLOOKUP(Avulsa[[#This Row],[Squadre]],$BI$9:$CC$28,MATCH(OFFSET(Avulsa[[#This Row],[Squadre]],1,0),$BJ$8:$CC$8,0)+1,FALSE),""))</f>
        <v>#N/A</v>
      </c>
      <c r="W28" s="2" t="str">
        <f ca="1">IF(Avulsa[[#This Row],[Parimerito]]="","",IF(Avulsa[[#This Row],[Parimerito]]=OFFSET(Avulsa[[#This Row],[Parimerito]],-1,0),VLOOKUP(Avulsa[[#This Row],[Squadre]],$BI$9:$CC$28,MATCH(OFFSET(Avulsa[[#This Row],[Squadre]],-1,0),$BJ$8:$CC$8,0)+1,FALSE),""))</f>
        <v/>
      </c>
      <c r="X28" s="2" t="e">
        <f ca="1">IF(Avulsa[[#This Row],[Parimerito]]="","",IF(Avulsa[[#This Row],[Parimerito]]=OFFSET(Avulsa[[#This Row],[Parimerito]],2,0),VLOOKUP(Avulsa[[#This Row],[Squadre]],$BI$9:$CC$28,MATCH(OFFSET(Avulsa[[#This Row],[Squadre]],2,0),$BJ$8:$CC$8,0)+1,FALSE),""))</f>
        <v>#N/A</v>
      </c>
      <c r="Y28" s="2" t="str">
        <f ca="1">IF(Avulsa[[#This Row],[Parimerito]]="","",IF(Avulsa[[#This Row],[Parimerito]]=OFFSET(Avulsa[[#This Row],[Parimerito]],-2,0),VLOOKUP(Avulsa[[#This Row],[Squadre]],$BI$9:$CC$28,MATCH(OFFSET(Avulsa[[#This Row],[Squadre]],-2,0),$BJ$8:$CC$8,0)+1,FALSE),""))</f>
        <v/>
      </c>
      <c r="Z28" s="2" t="e">
        <f ca="1">IF(Avulsa[[#This Row],[Parimerito]]="","",IF(Avulsa[[#This Row],[Parimerito]]=OFFSET(Avulsa[[#This Row],[Parimerito]],3,0),VLOOKUP(Avulsa[[#This Row],[Squadre]],$BI$9:$CC$28,MATCH(OFFSET(Avulsa[[#This Row],[Squadre]],3,0),$BJ$8:$CC$8,0)+1,FALSE),""))</f>
        <v>#N/A</v>
      </c>
      <c r="AA28" s="2" t="str">
        <f ca="1">IF(Avulsa[[#This Row],[Parimerito]]="","",IF(Avulsa[[#This Row],[Parimerito]]=OFFSET(Avulsa[[#This Row],[Parimerito]],-3,0),VLOOKUP(Avulsa[[#This Row],[Squadre]],$BI$9:$CC$28,MATCH(OFFSET(Avulsa[[#This Row],[Squadre]],-3,0),$BJ$8:$CC$8,0)+1,FALSE),""))</f>
        <v/>
      </c>
      <c r="AB28" s="2" t="e">
        <f ca="1">IF(Avulsa[[#This Row],[Parimerito]]="","",IF(Avulsa[[#This Row],[Parimerito]]=OFFSET(Avulsa[[#This Row],[Parimerito]],4,0),VLOOKUP(Avulsa[[#This Row],[Squadre]],$BI$9:$CC$28,MATCH(OFFSET(Avulsa[[#This Row],[Squadre]],4,0),$BJ$8:$CC$8,0)+1,FALSE),""))</f>
        <v>#N/A</v>
      </c>
      <c r="AC28" s="2" t="str">
        <f ca="1">IF(Avulsa[[#This Row],[Parimerito]]="","",IF(Avulsa[[#This Row],[Parimerito]]=OFFSET(Avulsa[[#This Row],[Parimerito]],-4,0),VLOOKUP(Avulsa[[#This Row],[Squadre]],$BI$9:$CC$28,MATCH(OFFSET(Avulsa[[#This Row],[Squadre]],-4,0),$BJ$8:$CC$8,0)+1,FALSE),""))</f>
        <v/>
      </c>
      <c r="AD28" s="2" t="e">
        <f ca="1">IF(Avulsa[[#This Row],[Parimerito]]="","",IF(Avulsa[[#This Row],[Parimerito]]=OFFSET(Avulsa[[#This Row],[Parimerito]],5,0),VLOOKUP(Avulsa[[#This Row],[Squadre]],$BI$9:$CC$28,MATCH(OFFSET(Avulsa[[#This Row],[Squadre]],5,0),$BJ$8:$CC$8,0)+1,FALSE),""))</f>
        <v>#N/A</v>
      </c>
      <c r="AE28" s="2" t="str">
        <f ca="1">IF(Avulsa[[#This Row],[Parimerito]]="","",IF(Avulsa[[#This Row],[Parimerito]]=OFFSET(Avulsa[[#This Row],[Parimerito]],-5,0),VLOOKUP(Avulsa[[#This Row],[Squadre]],$BI$9:$CC$28,MATCH(OFFSET(Avulsa[[#This Row],[Squadre]],-5,0),$BJ$8:$CC$8,0)+1,FALSE),""))</f>
        <v/>
      </c>
      <c r="AF28" s="2" t="e">
        <f ca="1">IF(Avulsa[[#This Row],[Parimerito]]="","",IF(Avulsa[[#This Row],[Parimerito]]=OFFSET(Avulsa[[#This Row],[Parimerito]],6,0),VLOOKUP(Avulsa[[#This Row],[Squadre]],$BI$9:$CC$28,MATCH(OFFSET(Avulsa[[#This Row],[Squadre]],6,0),$BJ$8:$CC$8,0)+1,FALSE),""))</f>
        <v>#N/A</v>
      </c>
      <c r="AG28" s="2" t="str">
        <f ca="1">IF(Avulsa[[#This Row],[Parimerito]]="","",IF(Avulsa[[#This Row],[Parimerito]]=OFFSET(Avulsa[[#This Row],[Parimerito]],-6,0),VLOOKUP(Avulsa[[#This Row],[Squadre]],$BI$9:$CC$28,MATCH(OFFSET(Avulsa[[#This Row],[Squadre]],-6,0),$BJ$8:$CC$8,0)+1,FALSE),""))</f>
        <v/>
      </c>
      <c r="AH28" s="2" t="e">
        <f ca="1">IF(Avulsa[[#This Row],[Parimerito]]="","",IF(Avulsa[[#This Row],[Parimerito]]=OFFSET(Avulsa[[#This Row],[Parimerito]],7,0),VLOOKUP(Avulsa[[#This Row],[Squadre]],$BI$9:$CC$28,MATCH(OFFSET(Avulsa[[#This Row],[Squadre]],7,0),$BJ$8:$CC$8,0)+1,FALSE),""))</f>
        <v>#N/A</v>
      </c>
      <c r="AI28" s="2" t="str">
        <f ca="1">IF(Avulsa[[#This Row],[Parimerito]]="","",IF(Avulsa[[#This Row],[Parimerito]]=OFFSET(Avulsa[[#This Row],[Parimerito]],-7,0),VLOOKUP(Avulsa[[#This Row],[Squadre]],$BI$9:$CC$28,MATCH(OFFSET(Avulsa[[#This Row],[Squadre]],-7,0),$BJ$8:$CC$8,0)+1,FALSE),""))</f>
        <v/>
      </c>
      <c r="AJ28" s="2" t="e">
        <f ca="1">IF(Avulsa[[#This Row],[Parimerito]]="","",IF(Avulsa[[#This Row],[Parimerito]]=OFFSET(Avulsa[[#This Row],[Parimerito]],8,0),VLOOKUP(Avulsa[[#This Row],[Squadre]],$BI$9:$CC$28,MATCH(OFFSET(Avulsa[[#This Row],[Squadre]],8,0),$BJ$8:$CC$8,0)+1,FALSE),""))</f>
        <v>#N/A</v>
      </c>
      <c r="AK28" s="2" t="str">
        <f ca="1">IF(Avulsa[[#This Row],[Parimerito]]="","",IF(Avulsa[[#This Row],[Parimerito]]=OFFSET(Avulsa[[#This Row],[Parimerito]],-8,0),VLOOKUP(Avulsa[[#This Row],[Squadre]],$BI$9:$CC$28,MATCH(OFFSET(Avulsa[[#This Row],[Squadre]],-8,0),$BJ$8:$CC$8,0)+1,FALSE),""))</f>
        <v/>
      </c>
      <c r="AL28" s="2" t="e">
        <f ca="1">IF(Avulsa[[#This Row],[Parimerito]]="","",SUM(Avulsa[[#This Row],[1a]:[8b]]))</f>
        <v>#N/A</v>
      </c>
      <c r="AM28" s="2" t="e" cm="1">
        <f t="array" aca="1" ref="AM28" ca="1">IF(Avulsa[[#This Row],[Parimerito]]="","",SUMPRODUCT(--(Avulsa[[#This Row],[Parimerito]]=Avulsa[Parimerito]),--(Avulsa[[#This Row],[Punti]]&lt;Avulsa[Punti]))+1)</f>
        <v>#N/A</v>
      </c>
      <c r="AN28" s="2" t="e">
        <f ca="1">IF(Avulsa[[#This Row],[Parimerito]]="","",IF(Avulsa[[#This Row],[Parimerito]]=OFFSET(Avulsa[[#This Row],[Parimerito]],1,0),VLOOKUP(Avulsa[[#This Row],[Squadre]],$CE$9:$CY$28,MATCH(OFFSET(Avulsa[[#This Row],[Squadre]],1,0),$CF$8:$CY$8,0)+1,FALSE),""))</f>
        <v>#N/A</v>
      </c>
      <c r="AO28" s="2" t="str">
        <f ca="1">IF(Avulsa[[#This Row],[Parimerito]]="","",IF(Avulsa[[#This Row],[Parimerito]]=OFFSET(Avulsa[[#This Row],[Parimerito]],-1,0),VLOOKUP(Avulsa[[#This Row],[Squadre]],$CE$9:$CY$28,MATCH(OFFSET(Avulsa[[#This Row],[Squadre]],-1,0),$CF$8:$CY$8,0)+1,FALSE),""))</f>
        <v/>
      </c>
      <c r="AP28" s="2" t="e">
        <f ca="1">IF(Avulsa[[#This Row],[Parimerito]]="","",IF(Avulsa[[#This Row],[Parimerito]]=OFFSET(Avulsa[[#This Row],[Parimerito]],2,0),VLOOKUP(Avulsa[[#This Row],[Squadre]],$CE$9:$CY$28,MATCH(OFFSET(Avulsa[[#This Row],[Squadre]],2,0),$CF$8:$CY$8,0)+1,FALSE),""))</f>
        <v>#N/A</v>
      </c>
      <c r="AQ28" s="2" t="str">
        <f ca="1">IF(Avulsa[[#This Row],[Parimerito]]="","",IF(Avulsa[[#This Row],[Parimerito]]=OFFSET(Avulsa[[#This Row],[Parimerito]],-2,0),VLOOKUP(Avulsa[[#This Row],[Squadre]],$CE$9:$CY$28,MATCH(OFFSET(Avulsa[[#This Row],[Squadre]],-2,0),$CF$8:$CY$8,0)+1,FALSE),""))</f>
        <v/>
      </c>
      <c r="AR28" s="2" t="e">
        <f ca="1">IF(Avulsa[[#This Row],[Parimerito]]="","",IF(Avulsa[[#This Row],[Parimerito]]=OFFSET(Avulsa[[#This Row],[Parimerito]],3,0),VLOOKUP(Avulsa[[#This Row],[Squadre]],$CE$9:$CY$28,MATCH(OFFSET(Avulsa[[#This Row],[Squadre]],3,0),$CF$8:$CY$8,0)+1,FALSE),""))</f>
        <v>#N/A</v>
      </c>
      <c r="AS28" s="2" t="str">
        <f ca="1">IF(Avulsa[[#This Row],[Parimerito]]="","",IF(Avulsa[[#This Row],[Parimerito]]=OFFSET(Avulsa[[#This Row],[Parimerito]],-3,0),VLOOKUP(Avulsa[[#This Row],[Squadre]],$CE$9:$CY$28,MATCH(OFFSET(Avulsa[[#This Row],[Squadre]],-3,0),$CF$8:$CY$8,0)+1,FALSE),""))</f>
        <v/>
      </c>
      <c r="AT28" s="2" t="e">
        <f ca="1">IF(Avulsa[[#This Row],[Parimerito]]="","",IF(Avulsa[[#This Row],[Parimerito]]=OFFSET(Avulsa[[#This Row],[Parimerito]],4,0),VLOOKUP(Avulsa[[#This Row],[Squadre]],$CE$9:$CY$28,MATCH(OFFSET(Avulsa[[#This Row],[Squadre]],4,0),$CF$8:$CY$8,0)+1,FALSE),""))</f>
        <v>#N/A</v>
      </c>
      <c r="AU28" s="2" t="str">
        <f ca="1">IF(Avulsa[[#This Row],[Parimerito]]="","",IF(Avulsa[[#This Row],[Parimerito]]=OFFSET(Avulsa[[#This Row],[Parimerito]],-4,0),VLOOKUP(Avulsa[[#This Row],[Squadre]],$CE$9:$CY$28,MATCH(OFFSET(Avulsa[[#This Row],[Squadre]],-4,0),$CF$8:$CY$8,0)+1,FALSE),""))</f>
        <v/>
      </c>
      <c r="AV28" s="2" t="e">
        <f ca="1">IF(Avulsa[[#This Row],[Parimerito]]="","",IF(Avulsa[[#This Row],[Parimerito]]=OFFSET(Avulsa[[#This Row],[Parimerito]],5,0),VLOOKUP(Avulsa[[#This Row],[Squadre]],$CE$9:$CY$28,MATCH(OFFSET(Avulsa[[#This Row],[Squadre]],5,0),$CF$8:$CY$8,0)+1,FALSE),""))</f>
        <v>#N/A</v>
      </c>
      <c r="AW28" s="2" t="str">
        <f ca="1">IF(Avulsa[[#This Row],[Parimerito]]="","",IF(Avulsa[[#This Row],[Parimerito]]=OFFSET(Avulsa[[#This Row],[Parimerito]],-5,0),VLOOKUP(Avulsa[[#This Row],[Squadre]],$CE$9:$CY$28,MATCH(OFFSET(Avulsa[[#This Row],[Squadre]],-5,0),$CF$8:$CY$8,0)+1,FALSE),""))</f>
        <v/>
      </c>
      <c r="AX28" s="2" t="e">
        <f ca="1">IF(Avulsa[[#This Row],[Parimerito]]="","",IF(Avulsa[[#This Row],[Parimerito]]=OFFSET(Avulsa[[#This Row],[Parimerito]],6,0),VLOOKUP(Avulsa[[#This Row],[Squadre]],$CE$9:$CY$28,MATCH(OFFSET(Avulsa[[#This Row],[Squadre]],6,0),$CF$8:$CY$8,0)+1,FALSE),""))</f>
        <v>#N/A</v>
      </c>
      <c r="AY28" s="2" t="str">
        <f ca="1">IF(Avulsa[[#This Row],[Parimerito]]="","",IF(Avulsa[[#This Row],[Parimerito]]=OFFSET(Avulsa[[#This Row],[Parimerito]],-6,0),VLOOKUP(Avulsa[[#This Row],[Squadre]],$CE$9:$CY$28,MATCH(OFFSET(Avulsa[[#This Row],[Squadre]],-6,0),$CF$8:$CY$8,0)+1,FALSE),""))</f>
        <v/>
      </c>
      <c r="AZ28" s="2" t="e">
        <f ca="1">IF(Avulsa[[#This Row],[Parimerito]]="","",IF(Avulsa[[#This Row],[Parimerito]]=OFFSET(Avulsa[[#This Row],[Parimerito]],7,0),VLOOKUP(Avulsa[[#This Row],[Squadre]],$CE$9:$CY$28,MATCH(OFFSET(Avulsa[[#This Row],[Squadre]],7,0),$CF$8:$CY$8,0)+1,FALSE),""))</f>
        <v>#N/A</v>
      </c>
      <c r="BA28" s="2" t="str">
        <f ca="1">IF(Avulsa[[#This Row],[Parimerito]]="","",IF(Avulsa[[#This Row],[Parimerito]]=OFFSET(Avulsa[[#This Row],[Parimerito]],-7,0),VLOOKUP(Avulsa[[#This Row],[Squadre]],$CE$9:$CY$28,MATCH(OFFSET(Avulsa[[#This Row],[Squadre]],-7,0),$CF$8:$CY$8,0)+1,FALSE),""))</f>
        <v/>
      </c>
      <c r="BB28" s="2" t="e">
        <f ca="1">IF(Avulsa[[#This Row],[Parimerito]]="","",IF(Avulsa[[#This Row],[Parimerito]]=OFFSET(Avulsa[[#This Row],[Parimerito]],8,0),VLOOKUP(Avulsa[[#This Row],[Squadre]],$CE$9:$CY$28,MATCH(OFFSET(Avulsa[[#This Row],[Squadre]],8,0),$CF$8:$CY$8,0)+1,FALSE),""))</f>
        <v>#N/A</v>
      </c>
      <c r="BC28" s="2" t="str">
        <f ca="1">IF(Avulsa[[#This Row],[Parimerito]]="","",IF(Avulsa[[#This Row],[Parimerito]]=OFFSET(Avulsa[[#This Row],[Parimerito]],-8,0),VLOOKUP(Avulsa[[#This Row],[Squadre]],$CE$9:$CY$28,MATCH(OFFSET(Avulsa[[#This Row],[Squadre]],-8,0),$CF$8:$CY$8,0)+1,FALSE),""))</f>
        <v/>
      </c>
      <c r="BD28" s="2" t="e">
        <f ca="1">IF(Avulsa[[#This Row],[Parimerito]]="","",SUM(Avulsa[[#This Row],[a1]:[h2]]))</f>
        <v>#N/A</v>
      </c>
      <c r="BE28" s="2" t="e" cm="1">
        <f t="array" aca="1" ref="BE28" ca="1">IF(Avulsa[[#This Row],[Parimerito]]="","",SUMPRODUCT(--(Avulsa[[#This Row],[Parimerito]]=Avulsa[Parimerito]),--(Avulsa[[#This Row],[Gol]]&lt;Avulsa[Gol]))+1)</f>
        <v>#N/A</v>
      </c>
      <c r="BF28" s="2" t="str">
        <f ca="1">IFERROR(Avulsa[[#This Row],[ClassificaPuntiScontriDiretti]]+Avulsa[[#This Row],[ClassificaGolScontriDiretti]]/100,"")</f>
        <v/>
      </c>
      <c r="BG28" s="2" t="str">
        <f ca="1">IFERROR(_xlfn.RANK.EQ(Avulsa[[#This Row],[calc]],Avulsa[calc],1),"")</f>
        <v/>
      </c>
      <c r="BI28" s="16" t="str" cm="1">
        <f t="array" ref="BI28">IF(INDEX(ListaSquadre[],ROW()-1-ROW(PuntiSD[#Headers]))="","",INDEX(ListaSquadre[],ROW()-1-ROW(PuntiSD[#Headers])))</f>
        <v/>
      </c>
      <c r="BJ28" s="18" t="str">
        <f>IF(PuntiSD[[#This Row],[Squadra]]="","",IF(BJ$8="","",IF(PuntiSD[[#This Row],[Squadra]]=BJ$8,"",IF(ISERROR(VLOOKUP(PuntiSD[[#This Row],[Squadra]]&amp;BJ$8,Risultati[SqrCoppie],1,FALSE)),"-",IF(AND(INDEX(Risultati[Punti_SqrA],MATCH(PuntiSD[[#This Row],[Squadra]]&amp;BJ$8,Risultati[SqrCoppie],0))="",INDEX(Risultati[Punti_SqrA],MATCH(BJ$8&amp;PuntiSD[[#This Row],[Squadra]],Risultati[SqrCoppie],0))=""),"-",SUMIFS(Risultati[Punti_SqrA],Risultati[SqrA],PuntiSD[[#This Row],[Squadra]],Risultati[SqrB],BJ$8)+SUMIFS(Risultati[Punti_SqrB],Risultati[SqrB],PuntiSD[[#This Row],[Squadra]],Risultati[SqrA],BJ$8))))))</f>
        <v/>
      </c>
      <c r="BK28" s="18" t="str">
        <f>IF(PuntiSD[[#This Row],[Squadra]]="","",IF(BK$8="","",IF(PuntiSD[[#This Row],[Squadra]]=BK$8,"",IF(ISERROR(VLOOKUP(PuntiSD[[#This Row],[Squadra]]&amp;BK$8,Risultati[SqrCoppie],1,FALSE)),"-",IF(AND(INDEX(Risultati[Punti_SqrA],MATCH(PuntiSD[[#This Row],[Squadra]]&amp;BK$8,Risultati[SqrCoppie],0))="",INDEX(Risultati[Punti_SqrA],MATCH(BK$8&amp;PuntiSD[[#This Row],[Squadra]],Risultati[SqrCoppie],0))=""),"-",SUMIFS(Risultati[Punti_SqrA],Risultati[SqrA],PuntiSD[[#This Row],[Squadra]],Risultati[SqrB],BK$8)+SUMIFS(Risultati[Punti_SqrB],Risultati[SqrB],PuntiSD[[#This Row],[Squadra]],Risultati[SqrA],BK$8))))))</f>
        <v/>
      </c>
      <c r="BL28" s="2" t="str">
        <f>IF(PuntiSD[[#This Row],[Squadra]]="","",IF(BL$8="","",IF(PuntiSD[[#This Row],[Squadra]]=BL$8,"",IF(ISERROR(VLOOKUP(PuntiSD[[#This Row],[Squadra]]&amp;BL$8,Risultati[SqrCoppie],1,FALSE)),"-",IF(AND(INDEX(Risultati[Punti_SqrA],MATCH(PuntiSD[[#This Row],[Squadra]]&amp;BL$8,Risultati[SqrCoppie],0))="",INDEX(Risultati[Punti_SqrA],MATCH(BL$8&amp;PuntiSD[[#This Row],[Squadra]],Risultati[SqrCoppie],0))=""),"-",SUMIFS(Risultati[Punti_SqrA],Risultati[SqrA],PuntiSD[[#This Row],[Squadra]],Risultati[SqrB],BL$8)+SUMIFS(Risultati[Punti_SqrB],Risultati[SqrB],PuntiSD[[#This Row],[Squadra]],Risultati[SqrA],BL$8))))))</f>
        <v/>
      </c>
      <c r="BM28" s="2" t="str">
        <f>IF(PuntiSD[[#This Row],[Squadra]]="","",IF(BM$8="","",IF(PuntiSD[[#This Row],[Squadra]]=BM$8,"",IF(ISERROR(VLOOKUP(PuntiSD[[#This Row],[Squadra]]&amp;BM$8,Risultati[SqrCoppie],1,FALSE)),"-",IF(AND(INDEX(Risultati[Punti_SqrA],MATCH(PuntiSD[[#This Row],[Squadra]]&amp;BM$8,Risultati[SqrCoppie],0))="",INDEX(Risultati[Punti_SqrA],MATCH(BM$8&amp;PuntiSD[[#This Row],[Squadra]],Risultati[SqrCoppie],0))=""),"-",SUMIFS(Risultati[Punti_SqrA],Risultati[SqrA],PuntiSD[[#This Row],[Squadra]],Risultati[SqrB],BM$8)+SUMIFS(Risultati[Punti_SqrB],Risultati[SqrB],PuntiSD[[#This Row],[Squadra]],Risultati[SqrA],BM$8))))))</f>
        <v/>
      </c>
      <c r="BN28" s="2" t="str">
        <f>IF(PuntiSD[[#This Row],[Squadra]]="","",IF(BN$8="","",IF(PuntiSD[[#This Row],[Squadra]]=BN$8,"",IF(ISERROR(VLOOKUP(PuntiSD[[#This Row],[Squadra]]&amp;BN$8,Risultati[SqrCoppie],1,FALSE)),"-",IF(AND(INDEX(Risultati[Punti_SqrA],MATCH(PuntiSD[[#This Row],[Squadra]]&amp;BN$8,Risultati[SqrCoppie],0))="",INDEX(Risultati[Punti_SqrA],MATCH(BN$8&amp;PuntiSD[[#This Row],[Squadra]],Risultati[SqrCoppie],0))=""),"-",SUMIFS(Risultati[Punti_SqrA],Risultati[SqrA],PuntiSD[[#This Row],[Squadra]],Risultati[SqrB],BN$8)+SUMIFS(Risultati[Punti_SqrB],Risultati[SqrB],PuntiSD[[#This Row],[Squadra]],Risultati[SqrA],BN$8))))))</f>
        <v/>
      </c>
      <c r="BO28" s="2" t="str">
        <f>IF(PuntiSD[[#This Row],[Squadra]]="","",IF(BO$8="","",IF(PuntiSD[[#This Row],[Squadra]]=BO$8,"",IF(ISERROR(VLOOKUP(PuntiSD[[#This Row],[Squadra]]&amp;BO$8,Risultati[SqrCoppie],1,FALSE)),"-",IF(AND(INDEX(Risultati[Punti_SqrA],MATCH(PuntiSD[[#This Row],[Squadra]]&amp;BO$8,Risultati[SqrCoppie],0))="",INDEX(Risultati[Punti_SqrA],MATCH(BO$8&amp;PuntiSD[[#This Row],[Squadra]],Risultati[SqrCoppie],0))=""),"-",SUMIFS(Risultati[Punti_SqrA],Risultati[SqrA],PuntiSD[[#This Row],[Squadra]],Risultati[SqrB],BO$8)+SUMIFS(Risultati[Punti_SqrB],Risultati[SqrB],PuntiSD[[#This Row],[Squadra]],Risultati[SqrA],BO$8))))))</f>
        <v/>
      </c>
      <c r="BP28" s="2" t="str">
        <f>IF(PuntiSD[[#This Row],[Squadra]]="","",IF(BP$8="","",IF(PuntiSD[[#This Row],[Squadra]]=BP$8,"",IF(ISERROR(VLOOKUP(PuntiSD[[#This Row],[Squadra]]&amp;BP$8,Risultati[SqrCoppie],1,FALSE)),"-",IF(AND(INDEX(Risultati[Punti_SqrA],MATCH(PuntiSD[[#This Row],[Squadra]]&amp;BP$8,Risultati[SqrCoppie],0))="",INDEX(Risultati[Punti_SqrA],MATCH(BP$8&amp;PuntiSD[[#This Row],[Squadra]],Risultati[SqrCoppie],0))=""),"-",SUMIFS(Risultati[Punti_SqrA],Risultati[SqrA],PuntiSD[[#This Row],[Squadra]],Risultati[SqrB],BP$8)+SUMIFS(Risultati[Punti_SqrB],Risultati[SqrB],PuntiSD[[#This Row],[Squadra]],Risultati[SqrA],BP$8))))))</f>
        <v/>
      </c>
      <c r="BQ28" s="2" t="str">
        <f>IF(PuntiSD[[#This Row],[Squadra]]="","",IF(BQ$8="","",IF(PuntiSD[[#This Row],[Squadra]]=BQ$8,"",IF(ISERROR(VLOOKUP(PuntiSD[[#This Row],[Squadra]]&amp;BQ$8,Risultati[SqrCoppie],1,FALSE)),"-",IF(AND(INDEX(Risultati[Punti_SqrA],MATCH(PuntiSD[[#This Row],[Squadra]]&amp;BQ$8,Risultati[SqrCoppie],0))="",INDEX(Risultati[Punti_SqrA],MATCH(BQ$8&amp;PuntiSD[[#This Row],[Squadra]],Risultati[SqrCoppie],0))="",),"-",SUMIFS(Risultati[Punti_SqrA],Risultati[SqrA],PuntiSD[[#This Row],[Squadra]],Risultati[SqrB],BQ$8)+SUMIFS(Risultati[Punti_SqrB],Risultati[SqrB],PuntiSD[[#This Row],[Squadra]],Risultati[SqrA],BQ$8))))))</f>
        <v/>
      </c>
      <c r="BR28" s="2" t="str">
        <f>IF(PuntiSD[[#This Row],[Squadra]]="","",IF(BR$8="","",IF(PuntiSD[[#This Row],[Squadra]]=BR$8,"",IF(ISERROR(VLOOKUP(PuntiSD[[#This Row],[Squadra]]&amp;BR$8,Risultati[SqrCoppie],1,FALSE)),"-",IF(AND(INDEX(Risultati[Punti_SqrA],MATCH(PuntiSD[[#This Row],[Squadra]]&amp;BR$8,Risultati[SqrCoppie],0))="",INDEX(Risultati[Punti_SqrA],MATCH(BR$8&amp;PuntiSD[[#This Row],[Squadra]],Risultati[SqrCoppie],0))=""),"-",SUMIFS(Risultati[Punti_SqrA],Risultati[SqrA],PuntiSD[[#This Row],[Squadra]],Risultati[SqrB],BR$8)+SUMIFS(Risultati[Punti_SqrB],Risultati[SqrB],PuntiSD[[#This Row],[Squadra]],Risultati[SqrA],BR$8))))))</f>
        <v/>
      </c>
      <c r="BS28" s="2" t="str">
        <f>IF(PuntiSD[[#This Row],[Squadra]]="","",IF(BS$8="","",IF(PuntiSD[[#This Row],[Squadra]]=BS$8,"",IF(ISERROR(VLOOKUP(PuntiSD[[#This Row],[Squadra]]&amp;BS$8,Risultati[SqrCoppie],1,FALSE)),"-",IF(AND(INDEX(Risultati[Punti_SqrA],MATCH(PuntiSD[[#This Row],[Squadra]]&amp;BS$8,Risultati[SqrCoppie],0))="",INDEX(Risultati[Punti_SqrA],MATCH(BS$8&amp;PuntiSD[[#This Row],[Squadra]],Risultati[SqrCoppie],0))=""),"-",SUMIFS(Risultati[Punti_SqrA],Risultati[SqrA],PuntiSD[[#This Row],[Squadra]],Risultati[SqrB],BS$8)+SUMIFS(Risultati[Punti_SqrB],Risultati[SqrB],PuntiSD[[#This Row],[Squadra]],Risultati[SqrA],BS$8))))))</f>
        <v/>
      </c>
      <c r="BT28" s="2" t="str">
        <f>IF(PuntiSD[[#This Row],[Squadra]]="","",IF(BT$8="","",IF(PuntiSD[[#This Row],[Squadra]]=BT$8,"",IF(ISERROR(VLOOKUP(PuntiSD[[#This Row],[Squadra]]&amp;BT$8,Risultati[SqrCoppie],1,FALSE)),"-",IF(AND(INDEX(Risultati[Punti_SqrA],MATCH(PuntiSD[[#This Row],[Squadra]]&amp;BT$8,Risultati[SqrCoppie],0))="",INDEX(Risultati[Punti_SqrA],MATCH(BT$8&amp;PuntiSD[[#This Row],[Squadra]],Risultati[SqrCoppie],0))=""),"-",SUMIFS(Risultati[Punti_SqrA],Risultati[SqrA],PuntiSD[[#This Row],[Squadra]],Risultati[SqrB],BT$8)+SUMIFS(Risultati[Punti_SqrB],Risultati[SqrB],PuntiSD[[#This Row],[Squadra]],Risultati[SqrA],BT$8))))))</f>
        <v/>
      </c>
      <c r="BU28" s="2" t="str">
        <f>IF(PuntiSD[[#This Row],[Squadra]]="","",IF(BU$8="","",IF(PuntiSD[[#This Row],[Squadra]]=BU$8,"",IF(ISERROR(VLOOKUP(PuntiSD[[#This Row],[Squadra]]&amp;BU$8,Risultati[SqrCoppie],1,FALSE)),"-",IF(AND(INDEX(Risultati[Punti_SqrA],MATCH(PuntiSD[[#This Row],[Squadra]]&amp;BU$8,Risultati[SqrCoppie],0))="",INDEX(Risultati[Punti_SqrA],MATCH(BU$8&amp;PuntiSD[[#This Row],[Squadra]],Risultati[SqrCoppie],0))=""),"-",SUMIFS(Risultati[Punti_SqrA],Risultati[SqrA],PuntiSD[[#This Row],[Squadra]],Risultati[SqrB],BU$8)+SUMIFS(Risultati[Punti_SqrB],Risultati[SqrB],PuntiSD[[#This Row],[Squadra]],Risultati[SqrA],BU$8))))))</f>
        <v/>
      </c>
      <c r="BV28" s="2" t="str">
        <f>IF(PuntiSD[[#This Row],[Squadra]]="","",IF(BV$8="","",IF(PuntiSD[[#This Row],[Squadra]]=BV$8,"",IF(ISERROR(VLOOKUP(PuntiSD[[#This Row],[Squadra]]&amp;BV$8,Risultati[SqrCoppie],1,FALSE)),"-",IF(AND(INDEX(Risultati[Punti_SqrA],MATCH(PuntiSD[[#This Row],[Squadra]]&amp;BV$8,Risultati[SqrCoppie],0))="",INDEX(Risultati[Punti_SqrA],MATCH(BV$8&amp;PuntiSD[[#This Row],[Squadra]],Risultati[SqrCoppie],0))=""),"-",SUMIFS(Risultati[Punti_SqrA],Risultati[SqrA],PuntiSD[[#This Row],[Squadra]],Risultati[SqrB],BV$8)+SUMIFS(Risultati[Punti_SqrB],Risultati[SqrB],PuntiSD[[#This Row],[Squadra]],Risultati[SqrA],BV$8))))))</f>
        <v/>
      </c>
      <c r="BW28" s="2" t="str">
        <f>IF(PuntiSD[[#This Row],[Squadra]]="","",IF(BW$8="","",IF(PuntiSD[[#This Row],[Squadra]]=BW$8,"",IF(ISERROR(VLOOKUP(PuntiSD[[#This Row],[Squadra]]&amp;BW$8,Risultati[SqrCoppie],1,FALSE)),"-",IF(AND(INDEX(Risultati[Punti_SqrA],MATCH(PuntiSD[[#This Row],[Squadra]]&amp;BW$8,Risultati[SqrCoppie],0))="",INDEX(Risultati[Punti_SqrA],MATCH(BW$8&amp;PuntiSD[[#This Row],[Squadra]],Risultati[SqrCoppie],0))=""),"-",SUMIFS(Risultati[Punti_SqrA],Risultati[SqrA],PuntiSD[[#This Row],[Squadra]],Risultati[SqrB],BW$8)+SUMIFS(Risultati[Punti_SqrB],Risultati[SqrB],PuntiSD[[#This Row],[Squadra]],Risultati[SqrA],BW$8))))))</f>
        <v/>
      </c>
      <c r="BX28" s="2" t="str">
        <f>IF(PuntiSD[[#This Row],[Squadra]]="","",IF(BX$8="","",IF(PuntiSD[[#This Row],[Squadra]]=BX$8,"",IF(ISERROR(VLOOKUP(PuntiSD[[#This Row],[Squadra]]&amp;BX$8,Risultati[SqrCoppie],1,FALSE)),"-",IF(AND(INDEX(Risultati[Punti_SqrA],MATCH(PuntiSD[[#This Row],[Squadra]]&amp;BX$8,Risultati[SqrCoppie],0))="",INDEX(Risultati[Punti_SqrA],MATCH(BX$8&amp;PuntiSD[[#This Row],[Squadra]],Risultati[SqrCoppie],0))=""),"-",SUMIFS(Risultati[Punti_SqrA],Risultati[SqrA],PuntiSD[[#This Row],[Squadra]],Risultati[SqrB],BX$8)+SUMIFS(Risultati[Punti_SqrB],Risultati[SqrB],PuntiSD[[#This Row],[Squadra]],Risultati[SqrA],BX$8))))))</f>
        <v/>
      </c>
      <c r="BY28" s="2" t="str">
        <f>IF(PuntiSD[[#This Row],[Squadra]]="","",IF(BY$8="","",IF(PuntiSD[[#This Row],[Squadra]]=BY$8,"",IF(ISERROR(VLOOKUP(PuntiSD[[#This Row],[Squadra]]&amp;BY$8,Risultati[SqrCoppie],1,FALSE)),"-",IF(AND(INDEX(Risultati[Punti_SqrA],MATCH(PuntiSD[[#This Row],[Squadra]]&amp;BY$8,Risultati[SqrCoppie],0))="",INDEX(Risultati[Punti_SqrA],MATCH(BY$8&amp;PuntiSD[[#This Row],[Squadra]],Risultati[SqrCoppie],0))=""),"-",SUMIFS(Risultati[Punti_SqrA],Risultati[SqrA],PuntiSD[[#This Row],[Squadra]],Risultati[SqrB],BY$8)+SUMIFS(Risultati[Punti_SqrB],Risultati[SqrB],PuntiSD[[#This Row],[Squadra]],Risultati[SqrA],BY$8))))))</f>
        <v/>
      </c>
      <c r="BZ28" s="2" t="str">
        <f>IF(PuntiSD[[#This Row],[Squadra]]="","",IF(BZ$8="","",IF(PuntiSD[[#This Row],[Squadra]]=BZ$8,"",IF(ISERROR(VLOOKUP(PuntiSD[[#This Row],[Squadra]]&amp;BZ$8,Risultati[SqrCoppie],1,FALSE)),"-",IF(AND(INDEX(Risultati[Punti_SqrA],MATCH(PuntiSD[[#This Row],[Squadra]]&amp;BZ$8,Risultati[SqrCoppie],0))="",INDEX(Risultati[Punti_SqrA],MATCH(BZ$8&amp;PuntiSD[[#This Row],[Squadra]],Risultati[SqrCoppie],0))=""),"-",SUMIFS(Risultati[Punti_SqrA],Risultati[SqrA],PuntiSD[[#This Row],[Squadra]],Risultati[SqrB],BZ$8)+SUMIFS(Risultati[Punti_SqrB],Risultati[SqrB],PuntiSD[[#This Row],[Squadra]],Risultati[SqrA],BZ$8))))))</f>
        <v/>
      </c>
      <c r="CA28" s="2" t="str">
        <f>IF(PuntiSD[[#This Row],[Squadra]]="","",IF(CA$8="","",IF(PuntiSD[[#This Row],[Squadra]]=CA$8,"",IF(ISERROR(VLOOKUP(PuntiSD[[#This Row],[Squadra]]&amp;CA$8,Risultati[SqrCoppie],1,FALSE)),"-",IF(AND(INDEX(Risultati[Punti_SqrA],MATCH(PuntiSD[[#This Row],[Squadra]]&amp;CA$8,Risultati[SqrCoppie],0))="",INDEX(Risultati[Punti_SqrA],MATCH(CA$8&amp;PuntiSD[[#This Row],[Squadra]],Risultati[SqrCoppie],0))=""),"-",SUMIFS(Risultati[Punti_SqrA],Risultati[SqrA],PuntiSD[[#This Row],[Squadra]],Risultati[SqrB],CA$8)+SUMIFS(Risultati[Punti_SqrB],Risultati[SqrB],PuntiSD[[#This Row],[Squadra]],Risultati[SqrA],CA$8))))))</f>
        <v/>
      </c>
      <c r="CB28" s="2" t="str">
        <f>IF(PuntiSD[[#This Row],[Squadra]]="","",IF(CB$8="","",IF(PuntiSD[[#This Row],[Squadra]]=CB$8,"",IF(ISERROR(VLOOKUP(PuntiSD[[#This Row],[Squadra]]&amp;CB$8,Risultati[SqrCoppie],1,FALSE)),"-",IF(AND(INDEX(Risultati[Punti_SqrA],MATCH(PuntiSD[[#This Row],[Squadra]]&amp;CB$8,Risultati[SqrCoppie],0))="",INDEX(Risultati[Punti_SqrA],MATCH(CB$8&amp;PuntiSD[[#This Row],[Squadra]],Risultati[SqrCoppie],0))=""),"-",SUMIFS(Risultati[Punti_SqrA],Risultati[SqrA],PuntiSD[[#This Row],[Squadra]],Risultati[SqrB],CB$8)+SUMIFS(Risultati[Punti_SqrB],Risultati[SqrB],PuntiSD[[#This Row],[Squadra]],Risultati[SqrA],CB$8))))))</f>
        <v/>
      </c>
      <c r="CC28" s="2" t="str">
        <f>IF(PuntiSD[[#This Row],[Squadra]]="","",IF(CC$8="","",IF(PuntiSD[[#This Row],[Squadra]]=CC$8,"",IF(ISERROR(VLOOKUP(PuntiSD[[#This Row],[Squadra]]&amp;CC$8,Risultati[SqrCoppie],1,FALSE)),"-",IF(AND(INDEX(Risultati[Punti_SqrA],MATCH(PuntiSD[[#This Row],[Squadra]]&amp;CC$8,Risultati[SqrCoppie],0))="",INDEX(Risultati[Punti_SqrA],MATCH(CC$8&amp;PuntiSD[[#This Row],[Squadra]],Risultati[SqrCoppie],0))=""),"-",SUMIFS(Risultati[Punti_SqrA],Risultati[SqrA],PuntiSD[[#This Row],[Squadra]],Risultati[SqrB],CC$8)+SUMIFS(Risultati[Punti_SqrB],Risultati[SqrB],PuntiSD[[#This Row],[Squadra]],Risultati[SqrA],CC$8))))))</f>
        <v/>
      </c>
      <c r="CE28" s="16" t="str" cm="1">
        <f t="array" ref="CE28">IF(INDEX(ListaSquadre[],ROW()-1-ROW(RetiSD[#Headers]))="","",INDEX(ListaSquadre[],ROW()-1-ROW(RetiSD[#Headers])))</f>
        <v/>
      </c>
      <c r="CF28" s="18" t="str">
        <f>IF(RetiSD[[#This Row],[Squadra]]="","",IF(CF$8="","",IF(RetiSD[[#This Row],[Squadra]]=CF$8,"",IF(ISERROR(VLOOKUP(RetiSD[[#This Row],[Squadra]]&amp;CF$8,Risultati[SqrCoppie],1,FALSE)),"-",IF(AND(INDEX(Risultati[Gol_SqrA],MATCH(RetiSD[[#This Row],[Squadra]]&amp;CF$8,Risultati[SqrCoppie],0))="",INDEX(Risultati[Gol_SqrA],MATCH(CF$8&amp;RetiSD[[#This Row],[Squadra]],Risultati[SqrCoppie],0))=""),"-",(SUMIFS(Risultati[Gol_SqrB],Risultati[SqrCoppie],CF$8&amp;RetiSD[[#This Row],[Squadra]])-SUMIFS(Risultati[Gol_SqrA],Risultati[SqrCoppie],CF$8&amp;RetiSD[[#This Row],[Squadra]]))+(SUMIFS(Risultati[Gol_SqrA],Risultati[SqrCoppie],RetiSD[[#This Row],[Squadra]]&amp;CF$8)-SUMIFS(Risultati[Gol_SqrB],Risultati[SqrCoppie],RetiSD[[#This Row],[Squadra]]&amp;CF$8)))))))</f>
        <v/>
      </c>
      <c r="CG28" s="2" t="str">
        <f>IF(RetiSD[[#This Row],[Squadra]]="","",IF(CG$8="","",IF(RetiSD[[#This Row],[Squadra]]=CG$8,"",IF(ISERROR(VLOOKUP(RetiSD[[#This Row],[Squadra]]&amp;CG$8,Risultati[SqrCoppie],1,FALSE)),"-",IF(AND(INDEX(Risultati[Gol_SqrA],MATCH(RetiSD[[#This Row],[Squadra]]&amp;CG$8,Risultati[SqrCoppie],0))="",INDEX(Risultati[Gol_SqrA],MATCH(CG$8&amp;RetiSD[[#This Row],[Squadra]],Risultati[SqrCoppie],0))=""),"-",(SUMIFS(Risultati[Gol_SqrB],Risultati[SqrCoppie],CG$8&amp;RetiSD[[#This Row],[Squadra]])-SUMIFS(Risultati[Gol_SqrA],Risultati[SqrCoppie],CG$8&amp;RetiSD[[#This Row],[Squadra]]))+(SUMIFS(Risultati[Gol_SqrA],Risultati[SqrCoppie],RetiSD[[#This Row],[Squadra]]&amp;CG$8)-SUMIFS(Risultati[Gol_SqrB],Risultati[SqrCoppie],RetiSD[[#This Row],[Squadra]]&amp;CG$8)))))))</f>
        <v/>
      </c>
      <c r="CH28" s="2" t="str">
        <f>IF(RetiSD[[#This Row],[Squadra]]="","",IF(CH$8="","",IF(RetiSD[[#This Row],[Squadra]]=CH$8,"",IF(ISERROR(VLOOKUP(RetiSD[[#This Row],[Squadra]]&amp;CH$8,Risultati[SqrCoppie],1,FALSE)),"-",IF(AND(INDEX(Risultati[Gol_SqrA],MATCH(RetiSD[[#This Row],[Squadra]]&amp;CH$8,Risultati[SqrCoppie],0))="",INDEX(Risultati[Gol_SqrA],MATCH(CH$8&amp;RetiSD[[#This Row],[Squadra]],Risultati[SqrCoppie],0))=""),"-",(SUMIFS(Risultati[Gol_SqrB],Risultati[SqrCoppie],CH$8&amp;RetiSD[[#This Row],[Squadra]])-SUMIFS(Risultati[Gol_SqrA],Risultati[SqrCoppie],CH$8&amp;RetiSD[[#This Row],[Squadra]]))+(SUMIFS(Risultati[Gol_SqrA],Risultati[SqrCoppie],RetiSD[[#This Row],[Squadra]]&amp;CH$8)-SUMIFS(Risultati[Gol_SqrB],Risultati[SqrCoppie],RetiSD[[#This Row],[Squadra]]&amp;CH$8)))))))</f>
        <v/>
      </c>
      <c r="CI28" s="2" t="str">
        <f>IF(RetiSD[[#This Row],[Squadra]]="","",IF(CI$8="","",IF(RetiSD[[#This Row],[Squadra]]=CI$8,"",IF(ISERROR(VLOOKUP(RetiSD[[#This Row],[Squadra]]&amp;CI$8,Risultati[SqrCoppie],1,FALSE)),"-",IF(AND(INDEX(Risultati[Gol_SqrA],MATCH(RetiSD[[#This Row],[Squadra]]&amp;CI$8,Risultati[SqrCoppie],0))="",INDEX(Risultati[Gol_SqrA],MATCH(CI$8&amp;RetiSD[[#This Row],[Squadra]],Risultati[SqrCoppie],0))=""),"-",(SUMIFS(Risultati[Gol_SqrB],Risultati[SqrCoppie],CI$8&amp;RetiSD[[#This Row],[Squadra]])-SUMIFS(Risultati[Gol_SqrA],Risultati[SqrCoppie],CI$8&amp;RetiSD[[#This Row],[Squadra]]))+(SUMIFS(Risultati[Gol_SqrA],Risultati[SqrCoppie],RetiSD[[#This Row],[Squadra]]&amp;CI$8)-SUMIFS(Risultati[Gol_SqrB],Risultati[SqrCoppie],RetiSD[[#This Row],[Squadra]]&amp;CI$8)))))))</f>
        <v/>
      </c>
      <c r="CJ28" s="2" t="str">
        <f>IF(RetiSD[[#This Row],[Squadra]]="","",IF(CJ$8="","",IF(RetiSD[[#This Row],[Squadra]]=CJ$8,"",IF(ISERROR(VLOOKUP(RetiSD[[#This Row],[Squadra]]&amp;CJ$8,Risultati[SqrCoppie],1,FALSE)),"-",IF(AND(INDEX(Risultati[Gol_SqrA],MATCH(RetiSD[[#This Row],[Squadra]]&amp;CJ$8,Risultati[SqrCoppie],0))="",INDEX(Risultati[Gol_SqrA],MATCH(CJ$8&amp;RetiSD[[#This Row],[Squadra]],Risultati[SqrCoppie],0))=""),"-",(SUMIFS(Risultati[Gol_SqrB],Risultati[SqrCoppie],CJ$8&amp;RetiSD[[#This Row],[Squadra]])-SUMIFS(Risultati[Gol_SqrA],Risultati[SqrCoppie],CJ$8&amp;RetiSD[[#This Row],[Squadra]]))+(SUMIFS(Risultati[Gol_SqrA],Risultati[SqrCoppie],RetiSD[[#This Row],[Squadra]]&amp;CJ$8)-SUMIFS(Risultati[Gol_SqrB],Risultati[SqrCoppie],RetiSD[[#This Row],[Squadra]]&amp;CJ$8)))))))</f>
        <v/>
      </c>
      <c r="CK28" s="2" t="str">
        <f>IF(RetiSD[[#This Row],[Squadra]]="","",IF(CK$8="","",IF(RetiSD[[#This Row],[Squadra]]=CK$8,"",IF(ISERROR(VLOOKUP(RetiSD[[#This Row],[Squadra]]&amp;CK$8,Risultati[SqrCoppie],1,FALSE)),"-",IF(AND(INDEX(Risultati[Gol_SqrA],MATCH(RetiSD[[#This Row],[Squadra]]&amp;CK$8,Risultati[SqrCoppie],0))="",INDEX(Risultati[Gol_SqrA],MATCH(CK$8&amp;RetiSD[[#This Row],[Squadra]],Risultati[SqrCoppie],0))=""),"-",(SUMIFS(Risultati[Gol_SqrB],Risultati[SqrCoppie],CK$8&amp;RetiSD[[#This Row],[Squadra]])-SUMIFS(Risultati[Gol_SqrA],Risultati[SqrCoppie],CK$8&amp;RetiSD[[#This Row],[Squadra]]))+(SUMIFS(Risultati[Gol_SqrA],Risultati[SqrCoppie],RetiSD[[#This Row],[Squadra]]&amp;CK$8)-SUMIFS(Risultati[Gol_SqrB],Risultati[SqrCoppie],RetiSD[[#This Row],[Squadra]]&amp;CK$8)))))))</f>
        <v/>
      </c>
      <c r="CL28" s="2" t="str">
        <f>IF(RetiSD[[#This Row],[Squadra]]="","",IF(CL$8="","",IF(RetiSD[[#This Row],[Squadra]]=CL$8,"",IF(ISERROR(VLOOKUP(RetiSD[[#This Row],[Squadra]]&amp;CL$8,Risultati[SqrCoppie],1,FALSE)),"-",IF(AND(INDEX(Risultati[Gol_SqrA],MATCH(RetiSD[[#This Row],[Squadra]]&amp;CL$8,Risultati[SqrCoppie],0))="",INDEX(Risultati[Gol_SqrA],MATCH(CL$8&amp;RetiSD[[#This Row],[Squadra]],Risultati[SqrCoppie],0))=""),"-",(SUMIFS(Risultati[Gol_SqrB],Risultati[SqrCoppie],CL$8&amp;RetiSD[[#This Row],[Squadra]])-SUMIFS(Risultati[Gol_SqrA],Risultati[SqrCoppie],CL$8&amp;RetiSD[[#This Row],[Squadra]]))+(SUMIFS(Risultati[Gol_SqrA],Risultati[SqrCoppie],RetiSD[[#This Row],[Squadra]]&amp;CL$8)-SUMIFS(Risultati[Gol_SqrB],Risultati[SqrCoppie],RetiSD[[#This Row],[Squadra]]&amp;CL$8)))))))</f>
        <v/>
      </c>
      <c r="CM28" s="2" t="str">
        <f>IF(RetiSD[[#This Row],[Squadra]]="","",IF(CM$8="","",IF(RetiSD[[#This Row],[Squadra]]=CM$8,"",IF(ISERROR(VLOOKUP(RetiSD[[#This Row],[Squadra]]&amp;CM$8,Risultati[SqrCoppie],1,FALSE)),"-",IF(AND(INDEX(Risultati[Gol_SqrA],MATCH(RetiSD[[#This Row],[Squadra]]&amp;CM$8,Risultati[SqrCoppie],0))="",INDEX(Risultati[Gol_SqrA],MATCH(CM$8&amp;RetiSD[[#This Row],[Squadra]],Risultati[SqrCoppie],0))=""),"-",(SUMIFS(Risultati[Gol_SqrB],Risultati[SqrCoppie],CM$8&amp;RetiSD[[#This Row],[Squadra]])-SUMIFS(Risultati[Gol_SqrA],Risultati[SqrCoppie],CM$8&amp;RetiSD[[#This Row],[Squadra]]))+(SUMIFS(Risultati[Gol_SqrA],Risultati[SqrCoppie],RetiSD[[#This Row],[Squadra]]&amp;CM$8)-SUMIFS(Risultati[Gol_SqrB],Risultati[SqrCoppie],RetiSD[[#This Row],[Squadra]]&amp;CM$8)))))))</f>
        <v/>
      </c>
      <c r="CN28" s="2" t="str">
        <f>IF(RetiSD[[#This Row],[Squadra]]="","",IF(CN$8="","",IF(RetiSD[[#This Row],[Squadra]]=CN$8,"",IF(ISERROR(VLOOKUP(RetiSD[[#This Row],[Squadra]]&amp;CN$8,Risultati[SqrCoppie],1,FALSE)),"-",IF(AND(INDEX(Risultati[Gol_SqrA],MATCH(RetiSD[[#This Row],[Squadra]]&amp;CN$8,Risultati[SqrCoppie],0))="",INDEX(Risultati[Gol_SqrA],MATCH(CN$8&amp;RetiSD[[#This Row],[Squadra]],Risultati[SqrCoppie],0))=""),"-",(SUMIFS(Risultati[Gol_SqrB],Risultati[SqrCoppie],CN$8&amp;RetiSD[[#This Row],[Squadra]])-SUMIFS(Risultati[Gol_SqrA],Risultati[SqrCoppie],CN$8&amp;RetiSD[[#This Row],[Squadra]]))+(SUMIFS(Risultati[Gol_SqrA],Risultati[SqrCoppie],RetiSD[[#This Row],[Squadra]]&amp;CN$8)-SUMIFS(Risultati[Gol_SqrB],Risultati[SqrCoppie],RetiSD[[#This Row],[Squadra]]&amp;CN$8)))))))</f>
        <v/>
      </c>
      <c r="CO28" s="2" t="str">
        <f>IF(RetiSD[[#This Row],[Squadra]]="","",IF(CO$8="","",IF(RetiSD[[#This Row],[Squadra]]=CO$8,"",IF(ISERROR(VLOOKUP(RetiSD[[#This Row],[Squadra]]&amp;CO$8,Risultati[SqrCoppie],1,FALSE)),"-",IF(AND(INDEX(Risultati[Gol_SqrA],MATCH(RetiSD[[#This Row],[Squadra]]&amp;CO$8,Risultati[SqrCoppie],0))="",INDEX(Risultati[Gol_SqrA],MATCH(CO$8&amp;RetiSD[[#This Row],[Squadra]],Risultati[SqrCoppie],0))=""),"-",(SUMIFS(Risultati[Gol_SqrB],Risultati[SqrCoppie],CO$8&amp;RetiSD[[#This Row],[Squadra]])-SUMIFS(Risultati[Gol_SqrA],Risultati[SqrCoppie],CO$8&amp;RetiSD[[#This Row],[Squadra]]))+(SUMIFS(Risultati[Gol_SqrA],Risultati[SqrCoppie],RetiSD[[#This Row],[Squadra]]&amp;CO$8)-SUMIFS(Risultati[Gol_SqrB],Risultati[SqrCoppie],RetiSD[[#This Row],[Squadra]]&amp;CO$8)))))))</f>
        <v/>
      </c>
      <c r="CP28" s="2" t="str">
        <f>IF(RetiSD[[#This Row],[Squadra]]="","",IF(CP$8="","",IF(RetiSD[[#This Row],[Squadra]]=CP$8,"",IF(ISERROR(VLOOKUP(RetiSD[[#This Row],[Squadra]]&amp;CP$8,Risultati[SqrCoppie],1,FALSE)),"-",IF(AND(INDEX(Risultati[Gol_SqrA],MATCH(RetiSD[[#This Row],[Squadra]]&amp;CP$8,Risultati[SqrCoppie],0))="",INDEX(Risultati[Gol_SqrA],MATCH(CP$8&amp;RetiSD[[#This Row],[Squadra]],Risultati[SqrCoppie],0))=""),"-",(SUMIFS(Risultati[Gol_SqrB],Risultati[SqrCoppie],CP$8&amp;RetiSD[[#This Row],[Squadra]])-SUMIFS(Risultati[Gol_SqrA],Risultati[SqrCoppie],CP$8&amp;RetiSD[[#This Row],[Squadra]]))+(SUMIFS(Risultati[Gol_SqrA],Risultati[SqrCoppie],RetiSD[[#This Row],[Squadra]]&amp;CP$8)-SUMIFS(Risultati[Gol_SqrB],Risultati[SqrCoppie],RetiSD[[#This Row],[Squadra]]&amp;CP$8)))))))</f>
        <v/>
      </c>
      <c r="CQ28" s="2" t="str">
        <f>IF(RetiSD[[#This Row],[Squadra]]="","",IF(CQ$8="","",IF(RetiSD[[#This Row],[Squadra]]=CQ$8,"",IF(ISERROR(VLOOKUP(RetiSD[[#This Row],[Squadra]]&amp;CQ$8,Risultati[SqrCoppie],1,FALSE)),"-",IF(AND(INDEX(Risultati[Gol_SqrA],MATCH(RetiSD[[#This Row],[Squadra]]&amp;CQ$8,Risultati[SqrCoppie],0))="",INDEX(Risultati[Gol_SqrA],MATCH(CQ$8&amp;RetiSD[[#This Row],[Squadra]],Risultati[SqrCoppie],0))=""),"-",(SUMIFS(Risultati[Gol_SqrB],Risultati[SqrCoppie],CQ$8&amp;RetiSD[[#This Row],[Squadra]])-SUMIFS(Risultati[Gol_SqrA],Risultati[SqrCoppie],CQ$8&amp;RetiSD[[#This Row],[Squadra]]))+(SUMIFS(Risultati[Gol_SqrA],Risultati[SqrCoppie],RetiSD[[#This Row],[Squadra]]&amp;CQ$8)-SUMIFS(Risultati[Gol_SqrB],Risultati[SqrCoppie],RetiSD[[#This Row],[Squadra]]&amp;CQ$8)))))))</f>
        <v/>
      </c>
      <c r="CR28" s="2" t="str">
        <f>IF(RetiSD[[#This Row],[Squadra]]="","",IF(CR$8="","",IF(RetiSD[[#This Row],[Squadra]]=CR$8,"",IF(ISERROR(VLOOKUP(RetiSD[[#This Row],[Squadra]]&amp;CR$8,Risultati[SqrCoppie],1,FALSE)),"-",IF(AND(INDEX(Risultati[Gol_SqrA],MATCH(RetiSD[[#This Row],[Squadra]]&amp;CR$8,Risultati[SqrCoppie],0))="",INDEX(Risultati[Gol_SqrA],MATCH(CR$8&amp;RetiSD[[#This Row],[Squadra]],Risultati[SqrCoppie],0))=""),"-",(SUMIFS(Risultati[Gol_SqrB],Risultati[SqrCoppie],CR$8&amp;RetiSD[[#This Row],[Squadra]])-SUMIFS(Risultati[Gol_SqrA],Risultati[SqrCoppie],CR$8&amp;RetiSD[[#This Row],[Squadra]]))+(SUMIFS(Risultati[Gol_SqrA],Risultati[SqrCoppie],RetiSD[[#This Row],[Squadra]]&amp;CR$8)-SUMIFS(Risultati[Gol_SqrB],Risultati[SqrCoppie],RetiSD[[#This Row],[Squadra]]&amp;CR$8)))))))</f>
        <v/>
      </c>
      <c r="CS28" s="2" t="str">
        <f>IF(RetiSD[[#This Row],[Squadra]]="","",IF(CS$8="","",IF(RetiSD[[#This Row],[Squadra]]=CS$8,"",IF(ISERROR(VLOOKUP(RetiSD[[#This Row],[Squadra]]&amp;CS$8,Risultati[SqrCoppie],1,FALSE)),"-",IF(AND(INDEX(Risultati[Gol_SqrA],MATCH(RetiSD[[#This Row],[Squadra]]&amp;CS$8,Risultati[SqrCoppie],0))="",INDEX(Risultati[Gol_SqrA],MATCH(CS$8&amp;RetiSD[[#This Row],[Squadra]],Risultati[SqrCoppie],0))=""),"-",(SUMIFS(Risultati[Gol_SqrB],Risultati[SqrCoppie],CS$8&amp;RetiSD[[#This Row],[Squadra]])-SUMIFS(Risultati[Gol_SqrA],Risultati[SqrCoppie],CS$8&amp;RetiSD[[#This Row],[Squadra]]))+(SUMIFS(Risultati[Gol_SqrA],Risultati[SqrCoppie],RetiSD[[#This Row],[Squadra]]&amp;CS$8)-SUMIFS(Risultati[Gol_SqrB],Risultati[SqrCoppie],RetiSD[[#This Row],[Squadra]]&amp;CS$8)))))))</f>
        <v/>
      </c>
      <c r="CT28" s="2" t="str">
        <f>IF(RetiSD[[#This Row],[Squadra]]="","",IF(CT$8="","",IF(RetiSD[[#This Row],[Squadra]]=CT$8,"",IF(ISERROR(VLOOKUP(RetiSD[[#This Row],[Squadra]]&amp;CT$8,Risultati[SqrCoppie],1,FALSE)),"-",IF(AND(INDEX(Risultati[Gol_SqrA],MATCH(RetiSD[[#This Row],[Squadra]]&amp;CT$8,Risultati[SqrCoppie],0))="",INDEX(Risultati[Gol_SqrA],MATCH(CT$8&amp;RetiSD[[#This Row],[Squadra]],Risultati[SqrCoppie],0))=""),"-",(SUMIFS(Risultati[Gol_SqrB],Risultati[SqrCoppie],CT$8&amp;RetiSD[[#This Row],[Squadra]])-SUMIFS(Risultati[Gol_SqrA],Risultati[SqrCoppie],CT$8&amp;RetiSD[[#This Row],[Squadra]]))+(SUMIFS(Risultati[Gol_SqrA],Risultati[SqrCoppie],RetiSD[[#This Row],[Squadra]]&amp;CT$8)-SUMIFS(Risultati[Gol_SqrB],Risultati[SqrCoppie],RetiSD[[#This Row],[Squadra]]&amp;CT$8)))))))</f>
        <v/>
      </c>
      <c r="CU28" s="2" t="str">
        <f>IF(RetiSD[[#This Row],[Squadra]]="","",IF(CU$8="","",IF(RetiSD[[#This Row],[Squadra]]=CU$8,"",IF(ISERROR(VLOOKUP(RetiSD[[#This Row],[Squadra]]&amp;CU$8,Risultati[SqrCoppie],1,FALSE)),"-",IF(AND(INDEX(Risultati[Gol_SqrA],MATCH(RetiSD[[#This Row],[Squadra]]&amp;CU$8,Risultati[SqrCoppie],0))="",INDEX(Risultati[Gol_SqrA],MATCH(CU$8&amp;RetiSD[[#This Row],[Squadra]],Risultati[SqrCoppie],0))=""),"-",(SUMIFS(Risultati[Gol_SqrB],Risultati[SqrCoppie],CU$8&amp;RetiSD[[#This Row],[Squadra]])-SUMIFS(Risultati[Gol_SqrA],Risultati[SqrCoppie],CU$8&amp;RetiSD[[#This Row],[Squadra]]))+(SUMIFS(Risultati[Gol_SqrA],Risultati[SqrCoppie],RetiSD[[#This Row],[Squadra]]&amp;CU$8)-SUMIFS(Risultati[Gol_SqrB],Risultati[SqrCoppie],RetiSD[[#This Row],[Squadra]]&amp;CU$8)))))))</f>
        <v/>
      </c>
      <c r="CV28" s="2" t="str">
        <f>IF(RetiSD[[#This Row],[Squadra]]="","",IF(CV$8="","",IF(RetiSD[[#This Row],[Squadra]]=CV$8,"",IF(ISERROR(VLOOKUP(RetiSD[[#This Row],[Squadra]]&amp;CV$8,Risultati[SqrCoppie],1,FALSE)),"-",IF(AND(INDEX(Risultati[Gol_SqrA],MATCH(RetiSD[[#This Row],[Squadra]]&amp;CV$8,Risultati[SqrCoppie],0))="",INDEX(Risultati[Gol_SqrA],MATCH(CV$8&amp;RetiSD[[#This Row],[Squadra]],Risultati[SqrCoppie],0))=""),"-",(SUMIFS(Risultati[Gol_SqrB],Risultati[SqrCoppie],CV$8&amp;RetiSD[[#This Row],[Squadra]])-SUMIFS(Risultati[Gol_SqrA],Risultati[SqrCoppie],CV$8&amp;RetiSD[[#This Row],[Squadra]]))+(SUMIFS(Risultati[Gol_SqrA],Risultati[SqrCoppie],RetiSD[[#This Row],[Squadra]]&amp;CV$8)-SUMIFS(Risultati[Gol_SqrB],Risultati[SqrCoppie],RetiSD[[#This Row],[Squadra]]&amp;CV$8)))))))</f>
        <v/>
      </c>
      <c r="CW28" s="2" t="str">
        <f>IF(RetiSD[[#This Row],[Squadra]]="","",IF(CW$8="","",IF(RetiSD[[#This Row],[Squadra]]=CW$8,"",IF(ISERROR(VLOOKUP(RetiSD[[#This Row],[Squadra]]&amp;CW$8,Risultati[SqrCoppie],1,FALSE)),"-",IF(AND(INDEX(Risultati[Gol_SqrA],MATCH(RetiSD[[#This Row],[Squadra]]&amp;CW$8,Risultati[SqrCoppie],0))="",INDEX(Risultati[Gol_SqrA],MATCH(CW$8&amp;RetiSD[[#This Row],[Squadra]],Risultati[SqrCoppie],0))=""),"-",(SUMIFS(Risultati[Gol_SqrB],Risultati[SqrCoppie],CW$8&amp;RetiSD[[#This Row],[Squadra]])-SUMIFS(Risultati[Gol_SqrA],Risultati[SqrCoppie],CW$8&amp;RetiSD[[#This Row],[Squadra]]))+(SUMIFS(Risultati[Gol_SqrA],Risultati[SqrCoppie],RetiSD[[#This Row],[Squadra]]&amp;CW$8)-SUMIFS(Risultati[Gol_SqrB],Risultati[SqrCoppie],RetiSD[[#This Row],[Squadra]]&amp;CW$8)))))))</f>
        <v/>
      </c>
      <c r="CX28" s="2" t="str">
        <f>IF(RetiSD[[#This Row],[Squadra]]="","",IF(CX$8="","",IF(RetiSD[[#This Row],[Squadra]]=CX$8,"",IF(ISERROR(VLOOKUP(RetiSD[[#This Row],[Squadra]]&amp;CX$8,Risultati[SqrCoppie],1,FALSE)),"-",IF(AND(INDEX(Risultati[Gol_SqrA],MATCH(RetiSD[[#This Row],[Squadra]]&amp;CX$8,Risultati[SqrCoppie],0))="",INDEX(Risultati[Gol_SqrA],MATCH(CX$8&amp;RetiSD[[#This Row],[Squadra]],Risultati[SqrCoppie],0))=""),"-",(SUMIFS(Risultati[Gol_SqrB],Risultati[SqrCoppie],CX$8&amp;RetiSD[[#This Row],[Squadra]])-SUMIFS(Risultati[Gol_SqrA],Risultati[SqrCoppie],CX$8&amp;RetiSD[[#This Row],[Squadra]]))+(SUMIFS(Risultati[Gol_SqrA],Risultati[SqrCoppie],RetiSD[[#This Row],[Squadra]]&amp;CX$8)-SUMIFS(Risultati[Gol_SqrB],Risultati[SqrCoppie],RetiSD[[#This Row],[Squadra]]&amp;CX$8)))))))</f>
        <v/>
      </c>
      <c r="CY28" s="2" t="str">
        <f>IF(RetiSD[[#This Row],[Squadra]]="","",IF(CY$8="","",IF(RetiSD[[#This Row],[Squadra]]=CY$8,"",IF(ISERROR(VLOOKUP(RetiSD[[#This Row],[Squadra]]&amp;CY$8,Risultati[SqrCoppie],1,FALSE)),"-",IF(AND(INDEX(Risultati[Gol_SqrA],MATCH(RetiSD[[#This Row],[Squadra]]&amp;CY$8,Risultati[SqrCoppie],0))="",INDEX(Risultati[Gol_SqrA],MATCH(CY$8&amp;RetiSD[[#This Row],[Squadra]],Risultati[SqrCoppie],0))=""),"-",(SUMIFS(Risultati[Gol_SqrB],Risultati[SqrCoppie],CY$8&amp;RetiSD[[#This Row],[Squadra]])-SUMIFS(Risultati[Gol_SqrA],Risultati[SqrCoppie],CY$8&amp;RetiSD[[#This Row],[Squadra]]))+(SUMIFS(Risultati[Gol_SqrA],Risultati[SqrCoppie],RetiSD[[#This Row],[Squadra]]&amp;CY$8)-SUMIFS(Risultati[Gol_SqrB],Risultati[SqrCoppie],RetiSD[[#This Row],[Squadra]]&amp;CY$8)))))))</f>
        <v/>
      </c>
      <c r="DA28" s="1" t="str" cm="1">
        <f t="array" ref="DA28">IF(INDEX(ListaSquadre[],ROW()-ROW(Classifica[#Headers]))="","",INDEX(ListaSquadre[],ROW()-ROW(Classifica[#Headers])))</f>
        <v/>
      </c>
      <c r="DB28" s="2">
        <f ca="1">SUMIF(Risultati[SqrA],Classifica[[#This Row],[Squadra]],Risultati[Punti_SqrA])+SUMIF(Risultati[SqrB],Classifica[[#This Row],[Squadra]],Risultati[Punti_SqrB])-INDEX(Penalizzazione[PuntiPen],MATCH(Classifica[[#This Row],[Squadra]],Penalizzazione[ListaSqr],0))</f>
        <v>0</v>
      </c>
      <c r="DC28" s="2">
        <f ca="1">COUNTIFS(Risultati[Punti_SqrA],"&gt;=0",Risultati[SqrA],Classifica[[#This Row],[Squadra]])+COUNTIFS(Risultati[Punti_SqrB],"&gt;=0",Risultati[SqrB],Classifica[[#This Row],[Squadra]])</f>
        <v>0</v>
      </c>
      <c r="DD28" s="2">
        <f ca="1">Classifica[[#This Row],[Punti]]-Classifica[[#This Row],[Giocate]]/100-ROW()/100000</f>
        <v>-2.7999999999999998E-4</v>
      </c>
      <c r="DE28" s="2" t="str">
        <f t="array" aca="1" ref="DE28" ca="1">INDEX(Classifica[Squadra],MATCH(LARGE(Classifica[Parziale],ROW()-ROW(Classifica[#Headers])),Classifica[Parziale],0))</f>
        <v/>
      </c>
      <c r="DF28" s="2">
        <f ca="1">INDEX(Classifica[Punti],MATCH(Classifica[[#This Row],[ClParziale]],Classifica[Squadra],0))-INDEX(Classifica[Giocate],MATCH(Classifica[[#This Row],[ClParziale]],Classifica[Squadra],0))/100</f>
        <v>0</v>
      </c>
      <c r="DG28" s="2" t="str">
        <f ca="1">IF(COUNTIF(Classifica[PreParimerito],Classifica[[#This Row],[PreParimerito]])&gt;1,Classifica[[#This Row],[ClParziale]],"")</f>
        <v/>
      </c>
      <c r="DH28" s="2">
        <f ca="1">IF(Classifica[[#This Row],[Parimerito]]="",0,INDEX(Avulsa[ClassificaFinaleScontriDiretti],MATCH(Classifica[[#This Row],[Parimerito]],Avulsa[Squadre],0)))</f>
        <v>0</v>
      </c>
      <c r="DI28" s="2">
        <f ca="1">SUMIF(Risultati[SqrA],Classifica[[#This Row],[ClParziale]],Risultati[Gol_SqrA])+SUMIF(Risultati[SqrB],Classifica[[#This Row],[ClParziale]],Risultati[Gol_SqrB])</f>
        <v>0</v>
      </c>
      <c r="DJ28" s="2">
        <f ca="1">SUMIF(Risultati[SqrA],Classifica[[#This Row],[ClParziale]],Risultati[Gol_SqrB])+SUMIF(Risultati[SqrB],Classifica[[#This Row],[ClParziale]],Risultati[Gol_SqrA])</f>
        <v>0</v>
      </c>
      <c r="DK28" s="2">
        <f ca="1">Classifica[[#This Row],[GolFatti]]-Classifica[[#This Row],[GolSubiti]]</f>
        <v>0</v>
      </c>
      <c r="DL28" s="2">
        <f ca="1">(INDEX(Classifica[Punti],MATCH(Classifica[[#This Row],[ClParziale]],Classifica[Squadra],0))-INDEX(Classifica[Giocate],MATCH(Classifica[[#This Row],[ClParziale]],Classifica[Squadra],0))/100-Classifica[[#This Row],[Avulsa]]/10000+Classifica[[#This Row],[DifferenzaReti]]/1000000+Classifica[[#This Row],[GolFatti]]/100000000-COUNTIF(Classifica[ClParziale],"&lt;="&amp;Classifica[[#This Row],[ClParziale]])/10000000000)</f>
        <v>0</v>
      </c>
      <c r="DM28" s="2">
        <f ca="1">_xlfn.RANK.EQ(Classifica[[#This Row],[CalcoloClassificaFinale]],Classifica[CalcoloClassificaFinale],0)</f>
        <v>1</v>
      </c>
    </row>
    <row r="29" spans="2:117" x14ac:dyDescent="0.2">
      <c r="B29" s="1">
        <f t="shared" ca="1" si="0"/>
        <v>41</v>
      </c>
      <c r="C29" s="2" cm="1">
        <f t="array" ref="C29">Check[]/2</f>
        <v>2</v>
      </c>
      <c r="D29" s="1" t="str" cm="1">
        <f t="array" ref="D29">IF(ROW()-ROW(Helper[#Headers])&lt;Check[],"Giornata"&amp;ROW()-ROW(Helper[#Headers]),IF(ROW()-ROW(Helper[#Headers])&gt;(Check[]-1)*2,"","Giornata"&amp;12+ROW(D29)-Check[]))</f>
        <v/>
      </c>
      <c r="F29" s="1" t="str" cm="1">
        <f t="array" ref="F29">IF(ROW()-ROW(Risultati[#Headers])&gt;Check[]*(Check[]-1),"",Check[]*(Check[]-1)-Check[]*(Check[]-1)+ROW()-ROW(Risultati[#Headers]))</f>
        <v/>
      </c>
      <c r="G29" s="1" t="str">
        <f>IF(Risultati[[#This Row],[ID_Riga]]="","",VLOOKUP(F29,Helper[],3,TRUE))</f>
        <v/>
      </c>
      <c r="H29" s="1" t="str">
        <f>IF(Risultati[[#This Row],[ID_Riga]]="","",Risultati[[#This Row],[ID_Riga]]-VLOOKUP(Risultati[[#This Row],[ID_Riga]],Helper[],1,TRUE)+1)</f>
        <v/>
      </c>
      <c r="I29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9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9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9" s="1" t="str">
        <f ca="1">IF(Risultati[[#This Row],[Punti_SqrA]]="","",IF(Risultati[[#This Row],[Punti_SqrA]]=3,0,IF(Risultati[[#This Row],[Punti_SqrA]]=0,3,1)))</f>
        <v/>
      </c>
      <c r="M29" s="1" t="str">
        <f ca="1">IF(Risultati[[#This Row],[Punti_SqrA]]="","",SUM(INDEX(INDIRECT(Risultati[[#This Row],[Tabella]]),Risultati[[#This Row],[RigaTab]],3)))</f>
        <v/>
      </c>
      <c r="N29" s="1" t="str">
        <f ca="1">IF(Risultati[[#This Row],[Punti_SqrA]]="","",SUM(INDEX(INDIRECT(Risultati[[#This Row],[Tabella]]),Risultati[[#This Row],[RigaTab]],4)))</f>
        <v/>
      </c>
      <c r="O29" s="1" t="str">
        <f ca="1">Risultati[[#This Row],[SqrA]]&amp;Risultati[[#This Row],[SqrB]]</f>
        <v/>
      </c>
    </row>
    <row r="30" spans="2:117" x14ac:dyDescent="0.2">
      <c r="B30" s="1">
        <f t="shared" ca="1" si="0"/>
        <v>43</v>
      </c>
      <c r="C30" s="2" cm="1">
        <f t="array" ref="C30">Check[]/2</f>
        <v>2</v>
      </c>
      <c r="D30" s="1" t="str" cm="1">
        <f t="array" ref="D30">IF(ROW()-ROW(Helper[#Headers])&lt;Check[],"Giornata"&amp;ROW()-ROW(Helper[#Headers]),IF(ROW()-ROW(Helper[#Headers])&gt;(Check[]-1)*2,"","Giornata"&amp;12+ROW(D30)-Check[]))</f>
        <v/>
      </c>
      <c r="F30" s="1" t="str" cm="1">
        <f t="array" ref="F30">IF(ROW()-ROW(Risultati[#Headers])&gt;Check[]*(Check[]-1),"",Check[]*(Check[]-1)-Check[]*(Check[]-1)+ROW()-ROW(Risultati[#Headers]))</f>
        <v/>
      </c>
      <c r="G30" s="1" t="str">
        <f>IF(Risultati[[#This Row],[ID_Riga]]="","",VLOOKUP(F30,Helper[],3,TRUE))</f>
        <v/>
      </c>
      <c r="H30" s="1" t="str">
        <f>IF(Risultati[[#This Row],[ID_Riga]]="","",Risultati[[#This Row],[ID_Riga]]-VLOOKUP(Risultati[[#This Row],[ID_Riga]],Helper[],1,TRUE)+1)</f>
        <v/>
      </c>
      <c r="I30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30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30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30" s="1" t="str">
        <f ca="1">IF(Risultati[[#This Row],[Punti_SqrA]]="","",IF(Risultati[[#This Row],[Punti_SqrA]]=3,0,IF(Risultati[[#This Row],[Punti_SqrA]]=0,3,1)))</f>
        <v/>
      </c>
      <c r="M30" s="1" t="str">
        <f ca="1">IF(Risultati[[#This Row],[Punti_SqrA]]="","",SUM(INDEX(INDIRECT(Risultati[[#This Row],[Tabella]]),Risultati[[#This Row],[RigaTab]],3)))</f>
        <v/>
      </c>
      <c r="N30" s="1" t="str">
        <f ca="1">IF(Risultati[[#This Row],[Punti_SqrA]]="","",SUM(INDEX(INDIRECT(Risultati[[#This Row],[Tabella]]),Risultati[[#This Row],[RigaTab]],4)))</f>
        <v/>
      </c>
      <c r="O30" s="1" t="str">
        <f ca="1">Risultati[[#This Row],[SqrA]]&amp;Risultati[[#This Row],[SqrB]]</f>
        <v/>
      </c>
      <c r="BJ30" s="124"/>
      <c r="BK30" s="124"/>
      <c r="BL30" s="116"/>
      <c r="BM30" s="124"/>
      <c r="BN30" s="124"/>
      <c r="BO30" s="116"/>
      <c r="BP30" s="116"/>
      <c r="BQ30" s="116"/>
      <c r="BR30" s="116"/>
      <c r="BS30" s="116"/>
      <c r="BT30" s="116"/>
      <c r="BU30" s="116"/>
      <c r="BV30" s="116"/>
      <c r="BW30" s="116"/>
      <c r="BX30" s="116"/>
      <c r="BY30" s="116"/>
      <c r="BZ30" s="116"/>
      <c r="CA30" s="116"/>
      <c r="CB30" s="116"/>
      <c r="CC30" s="116"/>
      <c r="CD30" s="116"/>
      <c r="CE30" s="116"/>
      <c r="CF30" s="124"/>
      <c r="CG30" s="124"/>
      <c r="CH30" s="116"/>
      <c r="CI30" s="124"/>
      <c r="CJ30" s="124"/>
      <c r="CK30" s="116"/>
      <c r="CL30" s="116"/>
      <c r="CM30" s="116"/>
    </row>
    <row r="31" spans="2:117" x14ac:dyDescent="0.2">
      <c r="B31" s="1">
        <f t="shared" ca="1" si="0"/>
        <v>45</v>
      </c>
      <c r="C31" s="2" cm="1">
        <f t="array" ref="C31">Check[]/2</f>
        <v>2</v>
      </c>
      <c r="D31" s="1" t="str" cm="1">
        <f t="array" ref="D31">IF(ROW()-ROW(Helper[#Headers])&lt;Check[],"Giornata"&amp;ROW()-ROW(Helper[#Headers]),IF(ROW()-ROW(Helper[#Headers])&gt;(Check[]-1)*2,"","Giornata"&amp;12+ROW(D31)-Check[]))</f>
        <v/>
      </c>
      <c r="F31" s="1" t="str" cm="1">
        <f t="array" ref="F31">IF(ROW()-ROW(Risultati[#Headers])&gt;Check[]*(Check[]-1),"",Check[]*(Check[]-1)-Check[]*(Check[]-1)+ROW()-ROW(Risultati[#Headers]))</f>
        <v/>
      </c>
      <c r="G31" s="1" t="str">
        <f>IF(Risultati[[#This Row],[ID_Riga]]="","",VLOOKUP(F31,Helper[],3,TRUE))</f>
        <v/>
      </c>
      <c r="H31" s="1" t="str">
        <f>IF(Risultati[[#This Row],[ID_Riga]]="","",Risultati[[#This Row],[ID_Riga]]-VLOOKUP(Risultati[[#This Row],[ID_Riga]],Helper[],1,TRUE)+1)</f>
        <v/>
      </c>
      <c r="I31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31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31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31" s="1" t="str">
        <f ca="1">IF(Risultati[[#This Row],[Punti_SqrA]]="","",IF(Risultati[[#This Row],[Punti_SqrA]]=3,0,IF(Risultati[[#This Row],[Punti_SqrA]]=0,3,1)))</f>
        <v/>
      </c>
      <c r="M31" s="1" t="str">
        <f ca="1">IF(Risultati[[#This Row],[Punti_SqrA]]="","",SUM(INDEX(INDIRECT(Risultati[[#This Row],[Tabella]]),Risultati[[#This Row],[RigaTab]],3)))</f>
        <v/>
      </c>
      <c r="N31" s="1" t="str">
        <f ca="1">IF(Risultati[[#This Row],[Punti_SqrA]]="","",SUM(INDEX(INDIRECT(Risultati[[#This Row],[Tabella]]),Risultati[[#This Row],[RigaTab]],4)))</f>
        <v/>
      </c>
      <c r="O31" s="1" t="str">
        <f ca="1">Risultati[[#This Row],[SqrA]]&amp;Risultati[[#This Row],[SqrB]]</f>
        <v/>
      </c>
    </row>
    <row r="32" spans="2:117" x14ac:dyDescent="0.2">
      <c r="B32" s="1">
        <f t="shared" ca="1" si="0"/>
        <v>47</v>
      </c>
      <c r="C32" s="2" cm="1">
        <f t="array" ref="C32">Check[]/2</f>
        <v>2</v>
      </c>
      <c r="D32" s="1" t="str" cm="1">
        <f t="array" ref="D32">IF(ROW()-ROW(Helper[#Headers])&lt;Check[],"Giornata"&amp;ROW()-ROW(Helper[#Headers]),IF(ROW()-ROW(Helper[#Headers])&gt;(Check[]-1)*2,"","Giornata"&amp;12+ROW(D32)-Check[]))</f>
        <v/>
      </c>
      <c r="F32" s="1" t="str" cm="1">
        <f t="array" ref="F32">IF(ROW()-ROW(Risultati[#Headers])&gt;Check[]*(Check[]-1),"",Check[]*(Check[]-1)-Check[]*(Check[]-1)+ROW()-ROW(Risultati[#Headers]))</f>
        <v/>
      </c>
      <c r="G32" s="1" t="str">
        <f>IF(Risultati[[#This Row],[ID_Riga]]="","",VLOOKUP(F32,Helper[],3,TRUE))</f>
        <v/>
      </c>
      <c r="H32" s="1" t="str">
        <f>IF(Risultati[[#This Row],[ID_Riga]]="","",Risultati[[#This Row],[ID_Riga]]-VLOOKUP(Risultati[[#This Row],[ID_Riga]],Helper[],1,TRUE)+1)</f>
        <v/>
      </c>
      <c r="I32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32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32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32" s="1" t="str">
        <f ca="1">IF(Risultati[[#This Row],[Punti_SqrA]]="","",IF(Risultati[[#This Row],[Punti_SqrA]]=3,0,IF(Risultati[[#This Row],[Punti_SqrA]]=0,3,1)))</f>
        <v/>
      </c>
      <c r="M32" s="1" t="str">
        <f ca="1">IF(Risultati[[#This Row],[Punti_SqrA]]="","",SUM(INDEX(INDIRECT(Risultati[[#This Row],[Tabella]]),Risultati[[#This Row],[RigaTab]],3)))</f>
        <v/>
      </c>
      <c r="N32" s="1" t="str">
        <f ca="1">IF(Risultati[[#This Row],[Punti_SqrA]]="","",SUM(INDEX(INDIRECT(Risultati[[#This Row],[Tabella]]),Risultati[[#This Row],[RigaTab]],4)))</f>
        <v/>
      </c>
      <c r="O32" s="1" t="str">
        <f ca="1">Risultati[[#This Row],[SqrA]]&amp;Risultati[[#This Row],[SqrB]]</f>
        <v/>
      </c>
    </row>
    <row r="33" spans="2:82" x14ac:dyDescent="0.2">
      <c r="B33" s="1">
        <f t="shared" ca="1" si="0"/>
        <v>49</v>
      </c>
      <c r="C33" s="2" cm="1">
        <f t="array" ref="C33">Check[]/2</f>
        <v>2</v>
      </c>
      <c r="D33" s="1" t="str" cm="1">
        <f t="array" ref="D33">IF(ROW()-ROW(Helper[#Headers])&lt;Check[],"Giornata"&amp;ROW()-ROW(Helper[#Headers]),IF(ROW()-ROW(Helper[#Headers])&gt;(Check[]-1)*2,"","Giornata"&amp;12+ROW(D33)-Check[]))</f>
        <v/>
      </c>
      <c r="F33" s="1" t="str" cm="1">
        <f t="array" ref="F33">IF(ROW()-ROW(Risultati[#Headers])&gt;Check[]*(Check[]-1),"",Check[]*(Check[]-1)-Check[]*(Check[]-1)+ROW()-ROW(Risultati[#Headers]))</f>
        <v/>
      </c>
      <c r="G33" s="1" t="str">
        <f>IF(Risultati[[#This Row],[ID_Riga]]="","",VLOOKUP(F33,Helper[],3,TRUE))</f>
        <v/>
      </c>
      <c r="H33" s="1" t="str">
        <f>IF(Risultati[[#This Row],[ID_Riga]]="","",Risultati[[#This Row],[ID_Riga]]-VLOOKUP(Risultati[[#This Row],[ID_Riga]],Helper[],1,TRUE)+1)</f>
        <v/>
      </c>
      <c r="I33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33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33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33" s="1" t="str">
        <f ca="1">IF(Risultati[[#This Row],[Punti_SqrA]]="","",IF(Risultati[[#This Row],[Punti_SqrA]]=3,0,IF(Risultati[[#This Row],[Punti_SqrA]]=0,3,1)))</f>
        <v/>
      </c>
      <c r="M33" s="1" t="str">
        <f ca="1">IF(Risultati[[#This Row],[Punti_SqrA]]="","",SUM(INDEX(INDIRECT(Risultati[[#This Row],[Tabella]]),Risultati[[#This Row],[RigaTab]],3)))</f>
        <v/>
      </c>
      <c r="N33" s="1" t="str">
        <f ca="1">IF(Risultati[[#This Row],[Punti_SqrA]]="","",SUM(INDEX(INDIRECT(Risultati[[#This Row],[Tabella]]),Risultati[[#This Row],[RigaTab]],4)))</f>
        <v/>
      </c>
      <c r="O33" s="1" t="str">
        <f ca="1">Risultati[[#This Row],[SqrA]]&amp;Risultati[[#This Row],[SqrB]]</f>
        <v/>
      </c>
    </row>
    <row r="34" spans="2:82" x14ac:dyDescent="0.2">
      <c r="B34" s="1">
        <f t="shared" ca="1" si="0"/>
        <v>51</v>
      </c>
      <c r="C34" s="2" cm="1">
        <f t="array" ref="C34">Check[]/2</f>
        <v>2</v>
      </c>
      <c r="D34" s="1" t="str" cm="1">
        <f t="array" ref="D34">IF(ROW()-ROW(Helper[#Headers])&lt;Check[],"Giornata"&amp;ROW()-ROW(Helper[#Headers]),IF(ROW()-ROW(Helper[#Headers])&gt;(Check[]-1)*2,"","Giornata"&amp;12+ROW(D34)-Check[]))</f>
        <v/>
      </c>
      <c r="F34" s="1" t="str" cm="1">
        <f t="array" ref="F34">IF(ROW()-ROW(Risultati[#Headers])&gt;Check[]*(Check[]-1),"",Check[]*(Check[]-1)-Check[]*(Check[]-1)+ROW()-ROW(Risultati[#Headers]))</f>
        <v/>
      </c>
      <c r="G34" s="1" t="str">
        <f>IF(Risultati[[#This Row],[ID_Riga]]="","",VLOOKUP(F34,Helper[],3,TRUE))</f>
        <v/>
      </c>
      <c r="H34" s="1" t="str">
        <f>IF(Risultati[[#This Row],[ID_Riga]]="","",Risultati[[#This Row],[ID_Riga]]-VLOOKUP(Risultati[[#This Row],[ID_Riga]],Helper[],1,TRUE)+1)</f>
        <v/>
      </c>
      <c r="I34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34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34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34" s="1" t="str">
        <f ca="1">IF(Risultati[[#This Row],[Punti_SqrA]]="","",IF(Risultati[[#This Row],[Punti_SqrA]]=3,0,IF(Risultati[[#This Row],[Punti_SqrA]]=0,3,1)))</f>
        <v/>
      </c>
      <c r="M34" s="1" t="str">
        <f ca="1">IF(Risultati[[#This Row],[Punti_SqrA]]="","",SUM(INDEX(INDIRECT(Risultati[[#This Row],[Tabella]]),Risultati[[#This Row],[RigaTab]],3)))</f>
        <v/>
      </c>
      <c r="N34" s="1" t="str">
        <f ca="1">IF(Risultati[[#This Row],[Punti_SqrA]]="","",SUM(INDEX(INDIRECT(Risultati[[#This Row],[Tabella]]),Risultati[[#This Row],[RigaTab]],4)))</f>
        <v/>
      </c>
      <c r="O34" s="1" t="str">
        <f ca="1">Risultati[[#This Row],[SqrA]]&amp;Risultati[[#This Row],[SqrB]]</f>
        <v/>
      </c>
      <c r="BK34" s="4"/>
    </row>
    <row r="35" spans="2:82" x14ac:dyDescent="0.2">
      <c r="B35" s="1">
        <f t="shared" ca="1" si="0"/>
        <v>53</v>
      </c>
      <c r="C35" s="2" cm="1">
        <f t="array" ref="C35">Check[]/2</f>
        <v>2</v>
      </c>
      <c r="D35" s="1" t="str" cm="1">
        <f t="array" ref="D35">IF(ROW()-ROW(Helper[#Headers])&lt;Check[],"Giornata"&amp;ROW()-ROW(Helper[#Headers]),IF(ROW()-ROW(Helper[#Headers])&gt;(Check[]-1)*2,"","Giornata"&amp;12+ROW(D35)-Check[]))</f>
        <v/>
      </c>
      <c r="F35" s="1" t="str" cm="1">
        <f t="array" ref="F35">IF(ROW()-ROW(Risultati[#Headers])&gt;Check[]*(Check[]-1),"",Check[]*(Check[]-1)-Check[]*(Check[]-1)+ROW()-ROW(Risultati[#Headers]))</f>
        <v/>
      </c>
      <c r="G35" s="1" t="str">
        <f>IF(Risultati[[#This Row],[ID_Riga]]="","",VLOOKUP(F35,Helper[],3,TRUE))</f>
        <v/>
      </c>
      <c r="H35" s="1" t="str">
        <f>IF(Risultati[[#This Row],[ID_Riga]]="","",Risultati[[#This Row],[ID_Riga]]-VLOOKUP(Risultati[[#This Row],[ID_Riga]],Helper[],1,TRUE)+1)</f>
        <v/>
      </c>
      <c r="I35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35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35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35" s="1" t="str">
        <f ca="1">IF(Risultati[[#This Row],[Punti_SqrA]]="","",IF(Risultati[[#This Row],[Punti_SqrA]]=3,0,IF(Risultati[[#This Row],[Punti_SqrA]]=0,3,1)))</f>
        <v/>
      </c>
      <c r="M35" s="1" t="str">
        <f ca="1">IF(Risultati[[#This Row],[Punti_SqrA]]="","",SUM(INDEX(INDIRECT(Risultati[[#This Row],[Tabella]]),Risultati[[#This Row],[RigaTab]],3)))</f>
        <v/>
      </c>
      <c r="N35" s="1" t="str">
        <f ca="1">IF(Risultati[[#This Row],[Punti_SqrA]]="","",SUM(INDEX(INDIRECT(Risultati[[#This Row],[Tabella]]),Risultati[[#This Row],[RigaTab]],4)))</f>
        <v/>
      </c>
      <c r="O35" s="1" t="str">
        <f ca="1">Risultati[[#This Row],[SqrA]]&amp;Risultati[[#This Row],[SqrB]]</f>
        <v/>
      </c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</row>
    <row r="36" spans="2:82" x14ac:dyDescent="0.2">
      <c r="B36" s="1">
        <f t="shared" ca="1" si="0"/>
        <v>55</v>
      </c>
      <c r="C36" s="2" cm="1">
        <f t="array" ref="C36">Check[]/2</f>
        <v>2</v>
      </c>
      <c r="D36" s="1" t="str" cm="1">
        <f t="array" ref="D36">IF(ROW()-ROW(Helper[#Headers])&lt;Check[],"Giornata"&amp;ROW()-ROW(Helper[#Headers]),IF(ROW()-ROW(Helper[#Headers])&gt;(Check[]-1)*2,"","Giornata"&amp;12+ROW(D36)-Check[]))</f>
        <v/>
      </c>
      <c r="F36" s="1" t="str" cm="1">
        <f t="array" ref="F36">IF(ROW()-ROW(Risultati[#Headers])&gt;Check[]*(Check[]-1),"",Check[]*(Check[]-1)-Check[]*(Check[]-1)+ROW()-ROW(Risultati[#Headers]))</f>
        <v/>
      </c>
      <c r="G36" s="1" t="str">
        <f>IF(Risultati[[#This Row],[ID_Riga]]="","",VLOOKUP(F36,Helper[],3,TRUE))</f>
        <v/>
      </c>
      <c r="H36" s="1" t="str">
        <f>IF(Risultati[[#This Row],[ID_Riga]]="","",Risultati[[#This Row],[ID_Riga]]-VLOOKUP(Risultati[[#This Row],[ID_Riga]],Helper[],1,TRUE)+1)</f>
        <v/>
      </c>
      <c r="I36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36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36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36" s="1" t="str">
        <f ca="1">IF(Risultati[[#This Row],[Punti_SqrA]]="","",IF(Risultati[[#This Row],[Punti_SqrA]]=3,0,IF(Risultati[[#This Row],[Punti_SqrA]]=0,3,1)))</f>
        <v/>
      </c>
      <c r="M36" s="1" t="str">
        <f ca="1">IF(Risultati[[#This Row],[Punti_SqrA]]="","",SUM(INDEX(INDIRECT(Risultati[[#This Row],[Tabella]]),Risultati[[#This Row],[RigaTab]],3)))</f>
        <v/>
      </c>
      <c r="N36" s="1" t="str">
        <f ca="1">IF(Risultati[[#This Row],[Punti_SqrA]]="","",SUM(INDEX(INDIRECT(Risultati[[#This Row],[Tabella]]),Risultati[[#This Row],[RigaTab]],4)))</f>
        <v/>
      </c>
      <c r="O36" s="1" t="str">
        <f ca="1">Risultati[[#This Row],[SqrA]]&amp;Risultati[[#This Row],[SqrB]]</f>
        <v/>
      </c>
    </row>
    <row r="37" spans="2:82" x14ac:dyDescent="0.2">
      <c r="B37" s="1">
        <f t="shared" ca="1" si="0"/>
        <v>57</v>
      </c>
      <c r="C37" s="2" cm="1">
        <f t="array" ref="C37">Check[]/2</f>
        <v>2</v>
      </c>
      <c r="D37" s="1" t="str" cm="1">
        <f t="array" ref="D37">IF(ROW()-ROW(Helper[#Headers])&lt;Check[],"Giornata"&amp;ROW()-ROW(Helper[#Headers]),IF(ROW()-ROW(Helper[#Headers])&gt;(Check[]-1)*2,"","Giornata"&amp;12+ROW(D37)-Check[]))</f>
        <v/>
      </c>
      <c r="F37" s="1" t="str" cm="1">
        <f t="array" ref="F37">IF(ROW()-ROW(Risultati[#Headers])&gt;Check[]*(Check[]-1),"",Check[]*(Check[]-1)-Check[]*(Check[]-1)+ROW()-ROW(Risultati[#Headers]))</f>
        <v/>
      </c>
      <c r="G37" s="1" t="str">
        <f>IF(Risultati[[#This Row],[ID_Riga]]="","",VLOOKUP(F37,Helper[],3,TRUE))</f>
        <v/>
      </c>
      <c r="H37" s="1" t="str">
        <f>IF(Risultati[[#This Row],[ID_Riga]]="","",Risultati[[#This Row],[ID_Riga]]-VLOOKUP(Risultati[[#This Row],[ID_Riga]],Helper[],1,TRUE)+1)</f>
        <v/>
      </c>
      <c r="I37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37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37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37" s="1" t="str">
        <f ca="1">IF(Risultati[[#This Row],[Punti_SqrA]]="","",IF(Risultati[[#This Row],[Punti_SqrA]]=3,0,IF(Risultati[[#This Row],[Punti_SqrA]]=0,3,1)))</f>
        <v/>
      </c>
      <c r="M37" s="1" t="str">
        <f ca="1">IF(Risultati[[#This Row],[Punti_SqrA]]="","",SUM(INDEX(INDIRECT(Risultati[[#This Row],[Tabella]]),Risultati[[#This Row],[RigaTab]],3)))</f>
        <v/>
      </c>
      <c r="N37" s="1" t="str">
        <f ca="1">IF(Risultati[[#This Row],[Punti_SqrA]]="","",SUM(INDEX(INDIRECT(Risultati[[#This Row],[Tabella]]),Risultati[[#This Row],[RigaTab]],4)))</f>
        <v/>
      </c>
      <c r="O37" s="1" t="str">
        <f ca="1">Risultati[[#This Row],[SqrA]]&amp;Risultati[[#This Row],[SqrB]]</f>
        <v/>
      </c>
    </row>
    <row r="38" spans="2:82" x14ac:dyDescent="0.2">
      <c r="B38" s="1">
        <f t="shared" ca="1" si="0"/>
        <v>59</v>
      </c>
      <c r="C38" s="2" cm="1">
        <f t="array" ref="C38">Check[]/2</f>
        <v>2</v>
      </c>
      <c r="D38" s="1" t="str" cm="1">
        <f t="array" ref="D38">IF(ROW()-ROW(Helper[#Headers])&lt;Check[],"Giornata"&amp;ROW()-ROW(Helper[#Headers]),IF(ROW()-ROW(Helper[#Headers])&gt;(Check[]-1)*2,"","Giornata"&amp;12+ROW(D38)-Check[]))</f>
        <v/>
      </c>
      <c r="F38" s="1" t="str" cm="1">
        <f t="array" ref="F38">IF(ROW()-ROW(Risultati[#Headers])&gt;Check[]*(Check[]-1),"",Check[]*(Check[]-1)-Check[]*(Check[]-1)+ROW()-ROW(Risultati[#Headers]))</f>
        <v/>
      </c>
      <c r="G38" s="1" t="str">
        <f>IF(Risultati[[#This Row],[ID_Riga]]="","",VLOOKUP(F38,Helper[],3,TRUE))</f>
        <v/>
      </c>
      <c r="H38" s="1" t="str">
        <f>IF(Risultati[[#This Row],[ID_Riga]]="","",Risultati[[#This Row],[ID_Riga]]-VLOOKUP(Risultati[[#This Row],[ID_Riga]],Helper[],1,TRUE)+1)</f>
        <v/>
      </c>
      <c r="I38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38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38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38" s="1" t="str">
        <f ca="1">IF(Risultati[[#This Row],[Punti_SqrA]]="","",IF(Risultati[[#This Row],[Punti_SqrA]]=3,0,IF(Risultati[[#This Row],[Punti_SqrA]]=0,3,1)))</f>
        <v/>
      </c>
      <c r="M38" s="1" t="str">
        <f ca="1">IF(Risultati[[#This Row],[Punti_SqrA]]="","",SUM(INDEX(INDIRECT(Risultati[[#This Row],[Tabella]]),Risultati[[#This Row],[RigaTab]],3)))</f>
        <v/>
      </c>
      <c r="N38" s="1" t="str">
        <f ca="1">IF(Risultati[[#This Row],[Punti_SqrA]]="","",SUM(INDEX(INDIRECT(Risultati[[#This Row],[Tabella]]),Risultati[[#This Row],[RigaTab]],4)))</f>
        <v/>
      </c>
      <c r="O38" s="1" t="str">
        <f ca="1">Risultati[[#This Row],[SqrA]]&amp;Risultati[[#This Row],[SqrB]]</f>
        <v/>
      </c>
    </row>
    <row r="39" spans="2:82" x14ac:dyDescent="0.2">
      <c r="B39" s="1">
        <f t="shared" ca="1" si="0"/>
        <v>61</v>
      </c>
      <c r="C39" s="2" cm="1">
        <f t="array" ref="C39">Check[]/2</f>
        <v>2</v>
      </c>
      <c r="D39" s="1" t="str" cm="1">
        <f t="array" ref="D39">IF(ROW()-ROW(Helper[#Headers])&lt;Check[],"Giornata"&amp;ROW()-ROW(Helper[#Headers]),IF(ROW()-ROW(Helper[#Headers])&gt;(Check[]-1)*2,"","Giornata"&amp;12+ROW(D39)-Check[]))</f>
        <v/>
      </c>
      <c r="F39" s="1" t="str" cm="1">
        <f t="array" ref="F39">IF(ROW()-ROW(Risultati[#Headers])&gt;Check[]*(Check[]-1),"",Check[]*(Check[]-1)-Check[]*(Check[]-1)+ROW()-ROW(Risultati[#Headers]))</f>
        <v/>
      </c>
      <c r="G39" s="1" t="str">
        <f>IF(Risultati[[#This Row],[ID_Riga]]="","",VLOOKUP(F39,Helper[],3,TRUE))</f>
        <v/>
      </c>
      <c r="H39" s="1" t="str">
        <f>IF(Risultati[[#This Row],[ID_Riga]]="","",Risultati[[#This Row],[ID_Riga]]-VLOOKUP(Risultati[[#This Row],[ID_Riga]],Helper[],1,TRUE)+1)</f>
        <v/>
      </c>
      <c r="I39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39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39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39" s="1" t="str">
        <f ca="1">IF(Risultati[[#This Row],[Punti_SqrA]]="","",IF(Risultati[[#This Row],[Punti_SqrA]]=3,0,IF(Risultati[[#This Row],[Punti_SqrA]]=0,3,1)))</f>
        <v/>
      </c>
      <c r="M39" s="1" t="str">
        <f ca="1">IF(Risultati[[#This Row],[Punti_SqrA]]="","",SUM(INDEX(INDIRECT(Risultati[[#This Row],[Tabella]]),Risultati[[#This Row],[RigaTab]],3)))</f>
        <v/>
      </c>
      <c r="N39" s="1" t="str">
        <f ca="1">IF(Risultati[[#This Row],[Punti_SqrA]]="","",SUM(INDEX(INDIRECT(Risultati[[#This Row],[Tabella]]),Risultati[[#This Row],[RigaTab]],4)))</f>
        <v/>
      </c>
      <c r="O39" s="1" t="str">
        <f ca="1">Risultati[[#This Row],[SqrA]]&amp;Risultati[[#This Row],[SqrB]]</f>
        <v/>
      </c>
    </row>
    <row r="40" spans="2:82" x14ac:dyDescent="0.2">
      <c r="B40" s="1">
        <f t="shared" ca="1" si="0"/>
        <v>63</v>
      </c>
      <c r="C40" s="2" cm="1">
        <f t="array" ref="C40">Check[]/2</f>
        <v>2</v>
      </c>
      <c r="D40" s="1" t="str" cm="1">
        <f t="array" ref="D40">IF(ROW()-ROW(Helper[#Headers])&lt;Check[],"Giornata"&amp;ROW()-ROW(Helper[#Headers]),IF(ROW()-ROW(Helper[#Headers])&gt;(Check[]-1)*2,"","Giornata"&amp;12+ROW(D40)-Check[]))</f>
        <v/>
      </c>
      <c r="F40" s="1" t="str" cm="1">
        <f t="array" ref="F40">IF(ROW()-ROW(Risultati[#Headers])&gt;Check[]*(Check[]-1),"",Check[]*(Check[]-1)-Check[]*(Check[]-1)+ROW()-ROW(Risultati[#Headers]))</f>
        <v/>
      </c>
      <c r="G40" s="1" t="str">
        <f>IF(Risultati[[#This Row],[ID_Riga]]="","",VLOOKUP(F40,Helper[],3,TRUE))</f>
        <v/>
      </c>
      <c r="H40" s="1" t="str">
        <f>IF(Risultati[[#This Row],[ID_Riga]]="","",Risultati[[#This Row],[ID_Riga]]-VLOOKUP(Risultati[[#This Row],[ID_Riga]],Helper[],1,TRUE)+1)</f>
        <v/>
      </c>
      <c r="I40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40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40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40" s="1" t="str">
        <f ca="1">IF(Risultati[[#This Row],[Punti_SqrA]]="","",IF(Risultati[[#This Row],[Punti_SqrA]]=3,0,IF(Risultati[[#This Row],[Punti_SqrA]]=0,3,1)))</f>
        <v/>
      </c>
      <c r="M40" s="1" t="str">
        <f ca="1">IF(Risultati[[#This Row],[Punti_SqrA]]="","",SUM(INDEX(INDIRECT(Risultati[[#This Row],[Tabella]]),Risultati[[#This Row],[RigaTab]],3)))</f>
        <v/>
      </c>
      <c r="N40" s="1" t="str">
        <f ca="1">IF(Risultati[[#This Row],[Punti_SqrA]]="","",SUM(INDEX(INDIRECT(Risultati[[#This Row],[Tabella]]),Risultati[[#This Row],[RigaTab]],4)))</f>
        <v/>
      </c>
      <c r="O40" s="1" t="str">
        <f ca="1">Risultati[[#This Row],[SqrA]]&amp;Risultati[[#This Row],[SqrB]]</f>
        <v/>
      </c>
    </row>
    <row r="41" spans="2:82" x14ac:dyDescent="0.2">
      <c r="B41" s="1">
        <f t="shared" ca="1" si="0"/>
        <v>65</v>
      </c>
      <c r="C41" s="2" cm="1">
        <f t="array" ref="C41">Check[]/2</f>
        <v>2</v>
      </c>
      <c r="D41" s="1" t="str" cm="1">
        <f t="array" ref="D41">IF(ROW()-ROW(Helper[#Headers])&lt;Check[],"Giornata"&amp;ROW()-ROW(Helper[#Headers]),IF(ROW()-ROW(Helper[#Headers])&gt;(Check[]-1)*2,"","Giornata"&amp;12+ROW(D41)-Check[]))</f>
        <v/>
      </c>
      <c r="F41" s="1" t="str" cm="1">
        <f t="array" ref="F41">IF(ROW()-ROW(Risultati[#Headers])&gt;Check[]*(Check[]-1),"",Check[]*(Check[]-1)-Check[]*(Check[]-1)+ROW()-ROW(Risultati[#Headers]))</f>
        <v/>
      </c>
      <c r="G41" s="1" t="str">
        <f>IF(Risultati[[#This Row],[ID_Riga]]="","",VLOOKUP(F41,Helper[],3,TRUE))</f>
        <v/>
      </c>
      <c r="H41" s="1" t="str">
        <f>IF(Risultati[[#This Row],[ID_Riga]]="","",Risultati[[#This Row],[ID_Riga]]-VLOOKUP(Risultati[[#This Row],[ID_Riga]],Helper[],1,TRUE)+1)</f>
        <v/>
      </c>
      <c r="I41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41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41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41" s="1" t="str">
        <f ca="1">IF(Risultati[[#This Row],[Punti_SqrA]]="","",IF(Risultati[[#This Row],[Punti_SqrA]]=3,0,IF(Risultati[[#This Row],[Punti_SqrA]]=0,3,1)))</f>
        <v/>
      </c>
      <c r="M41" s="1" t="str">
        <f ca="1">IF(Risultati[[#This Row],[Punti_SqrA]]="","",SUM(INDEX(INDIRECT(Risultati[[#This Row],[Tabella]]),Risultati[[#This Row],[RigaTab]],3)))</f>
        <v/>
      </c>
      <c r="N41" s="1" t="str">
        <f ca="1">IF(Risultati[[#This Row],[Punti_SqrA]]="","",SUM(INDEX(INDIRECT(Risultati[[#This Row],[Tabella]]),Risultati[[#This Row],[RigaTab]],4)))</f>
        <v/>
      </c>
      <c r="O41" s="1" t="str">
        <f ca="1">Risultati[[#This Row],[SqrA]]&amp;Risultati[[#This Row],[SqrB]]</f>
        <v/>
      </c>
    </row>
    <row r="42" spans="2:82" x14ac:dyDescent="0.2">
      <c r="B42" s="1">
        <f t="shared" ca="1" si="0"/>
        <v>67</v>
      </c>
      <c r="C42" s="2" cm="1">
        <f t="array" ref="C42">Check[]/2</f>
        <v>2</v>
      </c>
      <c r="D42" s="1" t="str" cm="1">
        <f t="array" ref="D42">IF(ROW()-ROW(Helper[#Headers])&lt;Check[],"Giornata"&amp;ROW()-ROW(Helper[#Headers]),IF(ROW()-ROW(Helper[#Headers])&gt;(Check[]-1)*2,"","Giornata"&amp;12+ROW(D42)-Check[]))</f>
        <v/>
      </c>
      <c r="F42" s="1" t="str" cm="1">
        <f t="array" ref="F42">IF(ROW()-ROW(Risultati[#Headers])&gt;Check[]*(Check[]-1),"",Check[]*(Check[]-1)-Check[]*(Check[]-1)+ROW()-ROW(Risultati[#Headers]))</f>
        <v/>
      </c>
      <c r="G42" s="1" t="str">
        <f>IF(Risultati[[#This Row],[ID_Riga]]="","",VLOOKUP(F42,Helper[],3,TRUE))</f>
        <v/>
      </c>
      <c r="H42" s="1" t="str">
        <f>IF(Risultati[[#This Row],[ID_Riga]]="","",Risultati[[#This Row],[ID_Riga]]-VLOOKUP(Risultati[[#This Row],[ID_Riga]],Helper[],1,TRUE)+1)</f>
        <v/>
      </c>
      <c r="I42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42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42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42" s="1" t="str">
        <f ca="1">IF(Risultati[[#This Row],[Punti_SqrA]]="","",IF(Risultati[[#This Row],[Punti_SqrA]]=3,0,IF(Risultati[[#This Row],[Punti_SqrA]]=0,3,1)))</f>
        <v/>
      </c>
      <c r="M42" s="1" t="str">
        <f ca="1">IF(Risultati[[#This Row],[Punti_SqrA]]="","",SUM(INDEX(INDIRECT(Risultati[[#This Row],[Tabella]]),Risultati[[#This Row],[RigaTab]],3)))</f>
        <v/>
      </c>
      <c r="N42" s="1" t="str">
        <f ca="1">IF(Risultati[[#This Row],[Punti_SqrA]]="","",SUM(INDEX(INDIRECT(Risultati[[#This Row],[Tabella]]),Risultati[[#This Row],[RigaTab]],4)))</f>
        <v/>
      </c>
      <c r="O42" s="1" t="str">
        <f ca="1">Risultati[[#This Row],[SqrA]]&amp;Risultati[[#This Row],[SqrB]]</f>
        <v/>
      </c>
    </row>
    <row r="43" spans="2:82" x14ac:dyDescent="0.2">
      <c r="B43" s="1">
        <f t="shared" ca="1" si="0"/>
        <v>69</v>
      </c>
      <c r="C43" s="2" cm="1">
        <f t="array" ref="C43">Check[]/2</f>
        <v>2</v>
      </c>
      <c r="D43" s="1" t="str" cm="1">
        <f t="array" ref="D43">IF(ROW()-ROW(Helper[#Headers])&lt;Check[],"Giornata"&amp;ROW()-ROW(Helper[#Headers]),IF(ROW()-ROW(Helper[#Headers])&gt;(Check[]-1)*2,"","Giornata"&amp;12+ROW(D43)-Check[]))</f>
        <v/>
      </c>
      <c r="F43" s="1" t="str" cm="1">
        <f t="array" ref="F43">IF(ROW()-ROW(Risultati[#Headers])&gt;Check[]*(Check[]-1),"",Check[]*(Check[]-1)-Check[]*(Check[]-1)+ROW()-ROW(Risultati[#Headers]))</f>
        <v/>
      </c>
      <c r="G43" s="1" t="str">
        <f>IF(Risultati[[#This Row],[ID_Riga]]="","",VLOOKUP(F43,Helper[],3,TRUE))</f>
        <v/>
      </c>
      <c r="H43" s="1" t="str">
        <f>IF(Risultati[[#This Row],[ID_Riga]]="","",Risultati[[#This Row],[ID_Riga]]-VLOOKUP(Risultati[[#This Row],[ID_Riga]],Helper[],1,TRUE)+1)</f>
        <v/>
      </c>
      <c r="I43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43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43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43" s="1" t="str">
        <f ca="1">IF(Risultati[[#This Row],[Punti_SqrA]]="","",IF(Risultati[[#This Row],[Punti_SqrA]]=3,0,IF(Risultati[[#This Row],[Punti_SqrA]]=0,3,1)))</f>
        <v/>
      </c>
      <c r="M43" s="1" t="str">
        <f ca="1">IF(Risultati[[#This Row],[Punti_SqrA]]="","",SUM(INDEX(INDIRECT(Risultati[[#This Row],[Tabella]]),Risultati[[#This Row],[RigaTab]],3)))</f>
        <v/>
      </c>
      <c r="N43" s="1" t="str">
        <f ca="1">IF(Risultati[[#This Row],[Punti_SqrA]]="","",SUM(INDEX(INDIRECT(Risultati[[#This Row],[Tabella]]),Risultati[[#This Row],[RigaTab]],4)))</f>
        <v/>
      </c>
      <c r="O43" s="1" t="str">
        <f ca="1">Risultati[[#This Row],[SqrA]]&amp;Risultati[[#This Row],[SqrB]]</f>
        <v/>
      </c>
    </row>
    <row r="44" spans="2:82" x14ac:dyDescent="0.2">
      <c r="B44" s="1">
        <f t="shared" ca="1" si="0"/>
        <v>71</v>
      </c>
      <c r="C44" s="2" cm="1">
        <f t="array" ref="C44">Check[]/2</f>
        <v>2</v>
      </c>
      <c r="D44" s="1" t="str" cm="1">
        <f t="array" ref="D44">IF(ROW()-ROW(Helper[#Headers])&lt;Check[],"Giornata"&amp;ROW()-ROW(Helper[#Headers]),IF(ROW()-ROW(Helper[#Headers])&gt;(Check[]-1)*2,"","Giornata"&amp;12+ROW(D44)-Check[]))</f>
        <v/>
      </c>
      <c r="F44" s="1" t="str" cm="1">
        <f t="array" ref="F44">IF(ROW()-ROW(Risultati[#Headers])&gt;Check[]*(Check[]-1),"",Check[]*(Check[]-1)-Check[]*(Check[]-1)+ROW()-ROW(Risultati[#Headers]))</f>
        <v/>
      </c>
      <c r="G44" s="1" t="str">
        <f>IF(Risultati[[#This Row],[ID_Riga]]="","",VLOOKUP(F44,Helper[],3,TRUE))</f>
        <v/>
      </c>
      <c r="H44" s="1" t="str">
        <f>IF(Risultati[[#This Row],[ID_Riga]]="","",Risultati[[#This Row],[ID_Riga]]-VLOOKUP(Risultati[[#This Row],[ID_Riga]],Helper[],1,TRUE)+1)</f>
        <v/>
      </c>
      <c r="I44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44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44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44" s="1" t="str">
        <f ca="1">IF(Risultati[[#This Row],[Punti_SqrA]]="","",IF(Risultati[[#This Row],[Punti_SqrA]]=3,0,IF(Risultati[[#This Row],[Punti_SqrA]]=0,3,1)))</f>
        <v/>
      </c>
      <c r="M44" s="1" t="str">
        <f ca="1">IF(Risultati[[#This Row],[Punti_SqrA]]="","",SUM(INDEX(INDIRECT(Risultati[[#This Row],[Tabella]]),Risultati[[#This Row],[RigaTab]],3)))</f>
        <v/>
      </c>
      <c r="N44" s="1" t="str">
        <f ca="1">IF(Risultati[[#This Row],[Punti_SqrA]]="","",SUM(INDEX(INDIRECT(Risultati[[#This Row],[Tabella]]),Risultati[[#This Row],[RigaTab]],4)))</f>
        <v/>
      </c>
      <c r="O44" s="1" t="str">
        <f ca="1">Risultati[[#This Row],[SqrA]]&amp;Risultati[[#This Row],[SqrB]]</f>
        <v/>
      </c>
    </row>
    <row r="45" spans="2:82" x14ac:dyDescent="0.2">
      <c r="B45" s="1">
        <f t="shared" ca="1" si="0"/>
        <v>73</v>
      </c>
      <c r="C45" s="2" cm="1">
        <f t="array" ref="C45">Check[]/2</f>
        <v>2</v>
      </c>
      <c r="D45" s="1" t="str" cm="1">
        <f t="array" ref="D45">IF(ROW()-ROW(Helper[#Headers])&lt;Check[],"Giornata"&amp;ROW()-ROW(Helper[#Headers]),IF(ROW()-ROW(Helper[#Headers])&gt;(Check[]-1)*2,"","Giornata"&amp;12+ROW(D45)-Check[]))</f>
        <v/>
      </c>
      <c r="F45" s="1" t="str" cm="1">
        <f t="array" ref="F45">IF(ROW()-ROW(Risultati[#Headers])&gt;Check[]*(Check[]-1),"",Check[]*(Check[]-1)-Check[]*(Check[]-1)+ROW()-ROW(Risultati[#Headers]))</f>
        <v/>
      </c>
      <c r="G45" s="1" t="str">
        <f>IF(Risultati[[#This Row],[ID_Riga]]="","",VLOOKUP(F45,Helper[],3,TRUE))</f>
        <v/>
      </c>
      <c r="H45" s="1" t="str">
        <f>IF(Risultati[[#This Row],[ID_Riga]]="","",Risultati[[#This Row],[ID_Riga]]-VLOOKUP(Risultati[[#This Row],[ID_Riga]],Helper[],1,TRUE)+1)</f>
        <v/>
      </c>
      <c r="I45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45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45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45" s="1" t="str">
        <f ca="1">IF(Risultati[[#This Row],[Punti_SqrA]]="","",IF(Risultati[[#This Row],[Punti_SqrA]]=3,0,IF(Risultati[[#This Row],[Punti_SqrA]]=0,3,1)))</f>
        <v/>
      </c>
      <c r="M45" s="1" t="str">
        <f ca="1">IF(Risultati[[#This Row],[Punti_SqrA]]="","",SUM(INDEX(INDIRECT(Risultati[[#This Row],[Tabella]]),Risultati[[#This Row],[RigaTab]],3)))</f>
        <v/>
      </c>
      <c r="N45" s="1" t="str">
        <f ca="1">IF(Risultati[[#This Row],[Punti_SqrA]]="","",SUM(INDEX(INDIRECT(Risultati[[#This Row],[Tabella]]),Risultati[[#This Row],[RigaTab]],4)))</f>
        <v/>
      </c>
      <c r="O45" s="1" t="str">
        <f ca="1">Risultati[[#This Row],[SqrA]]&amp;Risultati[[#This Row],[SqrB]]</f>
        <v/>
      </c>
    </row>
    <row r="46" spans="2:82" x14ac:dyDescent="0.2">
      <c r="B46" s="1">
        <f t="shared" ca="1" si="0"/>
        <v>75</v>
      </c>
      <c r="C46" s="2" cm="1">
        <f t="array" ref="C46">Check[]/2</f>
        <v>2</v>
      </c>
      <c r="D46" s="1" t="str" cm="1">
        <f t="array" ref="D46">IF(ROW()-ROW(Helper[#Headers])&lt;Check[],"Giornata"&amp;ROW()-ROW(Helper[#Headers]),IF(ROW()-ROW(Helper[#Headers])&gt;(Check[]-1)*2,"","Giornata"&amp;12+ROW(D46)-Check[]))</f>
        <v/>
      </c>
      <c r="F46" s="1" t="str" cm="1">
        <f t="array" ref="F46">IF(ROW()-ROW(Risultati[#Headers])&gt;Check[]*(Check[]-1),"",Check[]*(Check[]-1)-Check[]*(Check[]-1)+ROW()-ROW(Risultati[#Headers]))</f>
        <v/>
      </c>
      <c r="G46" s="1" t="str">
        <f>IF(Risultati[[#This Row],[ID_Riga]]="","",VLOOKUP(F46,Helper[],3,TRUE))</f>
        <v/>
      </c>
      <c r="H46" s="1" t="str">
        <f>IF(Risultati[[#This Row],[ID_Riga]]="","",Risultati[[#This Row],[ID_Riga]]-VLOOKUP(Risultati[[#This Row],[ID_Riga]],Helper[],1,TRUE)+1)</f>
        <v/>
      </c>
      <c r="I46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46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46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46" s="1" t="str">
        <f ca="1">IF(Risultati[[#This Row],[Punti_SqrA]]="","",IF(Risultati[[#This Row],[Punti_SqrA]]=3,0,IF(Risultati[[#This Row],[Punti_SqrA]]=0,3,1)))</f>
        <v/>
      </c>
      <c r="M46" s="1" t="str">
        <f ca="1">IF(Risultati[[#This Row],[Punti_SqrA]]="","",SUM(INDEX(INDIRECT(Risultati[[#This Row],[Tabella]]),Risultati[[#This Row],[RigaTab]],3)))</f>
        <v/>
      </c>
      <c r="N46" s="1" t="str">
        <f ca="1">IF(Risultati[[#This Row],[Punti_SqrA]]="","",SUM(INDEX(INDIRECT(Risultati[[#This Row],[Tabella]]),Risultati[[#This Row],[RigaTab]],4)))</f>
        <v/>
      </c>
      <c r="O46" s="1" t="str">
        <f ca="1">Risultati[[#This Row],[SqrA]]&amp;Risultati[[#This Row],[SqrB]]</f>
        <v/>
      </c>
    </row>
    <row r="47" spans="2:82" x14ac:dyDescent="0.2">
      <c r="F47" s="1" t="str" cm="1">
        <f t="array" ref="F47">IF(ROW()-ROW(Risultati[#Headers])&gt;Check[]*(Check[]-1),"",Check[]*(Check[]-1)-Check[]*(Check[]-1)+ROW()-ROW(Risultati[#Headers]))</f>
        <v/>
      </c>
      <c r="G47" s="1" t="str">
        <f>IF(Risultati[[#This Row],[ID_Riga]]="","",VLOOKUP(F47,Helper[],3,TRUE))</f>
        <v/>
      </c>
      <c r="H47" s="1" t="str">
        <f>IF(Risultati[[#This Row],[ID_Riga]]="","",Risultati[[#This Row],[ID_Riga]]-VLOOKUP(Risultati[[#This Row],[ID_Riga]],Helper[],1,TRUE)+1)</f>
        <v/>
      </c>
      <c r="I47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47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47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47" s="1" t="str">
        <f ca="1">IF(Risultati[[#This Row],[Punti_SqrA]]="","",IF(Risultati[[#This Row],[Punti_SqrA]]=3,0,IF(Risultati[[#This Row],[Punti_SqrA]]=0,3,1)))</f>
        <v/>
      </c>
      <c r="M47" s="1" t="str">
        <f ca="1">IF(Risultati[[#This Row],[Punti_SqrA]]="","",SUM(INDEX(INDIRECT(Risultati[[#This Row],[Tabella]]),Risultati[[#This Row],[RigaTab]],3)))</f>
        <v/>
      </c>
      <c r="N47" s="1" t="str">
        <f ca="1">IF(Risultati[[#This Row],[Punti_SqrA]]="","",SUM(INDEX(INDIRECT(Risultati[[#This Row],[Tabella]]),Risultati[[#This Row],[RigaTab]],4)))</f>
        <v/>
      </c>
      <c r="O47" s="1" t="str">
        <f ca="1">Risultati[[#This Row],[SqrA]]&amp;Risultati[[#This Row],[SqrB]]</f>
        <v/>
      </c>
    </row>
    <row r="48" spans="2:82" x14ac:dyDescent="0.2">
      <c r="F48" s="1" t="str" cm="1">
        <f t="array" ref="F48">IF(ROW()-ROW(Risultati[#Headers])&gt;Check[]*(Check[]-1),"",Check[]*(Check[]-1)-Check[]*(Check[]-1)+ROW()-ROW(Risultati[#Headers]))</f>
        <v/>
      </c>
      <c r="G48" s="1" t="str">
        <f>IF(Risultati[[#This Row],[ID_Riga]]="","",VLOOKUP(F48,Helper[],3,TRUE))</f>
        <v/>
      </c>
      <c r="H48" s="1" t="str">
        <f>IF(Risultati[[#This Row],[ID_Riga]]="","",Risultati[[#This Row],[ID_Riga]]-VLOOKUP(Risultati[[#This Row],[ID_Riga]],Helper[],1,TRUE)+1)</f>
        <v/>
      </c>
      <c r="I48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48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48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48" s="1" t="str">
        <f ca="1">IF(Risultati[[#This Row],[Punti_SqrA]]="","",IF(Risultati[[#This Row],[Punti_SqrA]]=3,0,IF(Risultati[[#This Row],[Punti_SqrA]]=0,3,1)))</f>
        <v/>
      </c>
      <c r="M48" s="1" t="str">
        <f ca="1">IF(Risultati[[#This Row],[Punti_SqrA]]="","",SUM(INDEX(INDIRECT(Risultati[[#This Row],[Tabella]]),Risultati[[#This Row],[RigaTab]],3)))</f>
        <v/>
      </c>
      <c r="N48" s="1" t="str">
        <f ca="1">IF(Risultati[[#This Row],[Punti_SqrA]]="","",SUM(INDEX(INDIRECT(Risultati[[#This Row],[Tabella]]),Risultati[[#This Row],[RigaTab]],4)))</f>
        <v/>
      </c>
      <c r="O48" s="1" t="str">
        <f ca="1">Risultati[[#This Row],[SqrA]]&amp;Risultati[[#This Row],[SqrB]]</f>
        <v/>
      </c>
    </row>
    <row r="49" spans="6:15" x14ac:dyDescent="0.2">
      <c r="F49" s="1" t="str" cm="1">
        <f t="array" ref="F49">IF(ROW()-ROW(Risultati[#Headers])&gt;Check[]*(Check[]-1),"",Check[]*(Check[]-1)-Check[]*(Check[]-1)+ROW()-ROW(Risultati[#Headers]))</f>
        <v/>
      </c>
      <c r="G49" s="1" t="str">
        <f>IF(Risultati[[#This Row],[ID_Riga]]="","",VLOOKUP(F49,Helper[],3,TRUE))</f>
        <v/>
      </c>
      <c r="H49" s="1" t="str">
        <f>IF(Risultati[[#This Row],[ID_Riga]]="","",Risultati[[#This Row],[ID_Riga]]-VLOOKUP(Risultati[[#This Row],[ID_Riga]],Helper[],1,TRUE)+1)</f>
        <v/>
      </c>
      <c r="I49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49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49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49" s="1" t="str">
        <f ca="1">IF(Risultati[[#This Row],[Punti_SqrA]]="","",IF(Risultati[[#This Row],[Punti_SqrA]]=3,0,IF(Risultati[[#This Row],[Punti_SqrA]]=0,3,1)))</f>
        <v/>
      </c>
      <c r="M49" s="1" t="str">
        <f ca="1">IF(Risultati[[#This Row],[Punti_SqrA]]="","",SUM(INDEX(INDIRECT(Risultati[[#This Row],[Tabella]]),Risultati[[#This Row],[RigaTab]],3)))</f>
        <v/>
      </c>
      <c r="N49" s="1" t="str">
        <f ca="1">IF(Risultati[[#This Row],[Punti_SqrA]]="","",SUM(INDEX(INDIRECT(Risultati[[#This Row],[Tabella]]),Risultati[[#This Row],[RigaTab]],4)))</f>
        <v/>
      </c>
      <c r="O49" s="1" t="str">
        <f ca="1">Risultati[[#This Row],[SqrA]]&amp;Risultati[[#This Row],[SqrB]]</f>
        <v/>
      </c>
    </row>
    <row r="50" spans="6:15" x14ac:dyDescent="0.2">
      <c r="F50" s="1" t="str" cm="1">
        <f t="array" ref="F50">IF(ROW()-ROW(Risultati[#Headers])&gt;Check[]*(Check[]-1),"",Check[]*(Check[]-1)-Check[]*(Check[]-1)+ROW()-ROW(Risultati[#Headers]))</f>
        <v/>
      </c>
      <c r="G50" s="1" t="str">
        <f>IF(Risultati[[#This Row],[ID_Riga]]="","",VLOOKUP(F50,Helper[],3,TRUE))</f>
        <v/>
      </c>
      <c r="H50" s="1" t="str">
        <f>IF(Risultati[[#This Row],[ID_Riga]]="","",Risultati[[#This Row],[ID_Riga]]-VLOOKUP(Risultati[[#This Row],[ID_Riga]],Helper[],1,TRUE)+1)</f>
        <v/>
      </c>
      <c r="I50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50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50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50" s="1" t="str">
        <f ca="1">IF(Risultati[[#This Row],[Punti_SqrA]]="","",IF(Risultati[[#This Row],[Punti_SqrA]]=3,0,IF(Risultati[[#This Row],[Punti_SqrA]]=0,3,1)))</f>
        <v/>
      </c>
      <c r="M50" s="1" t="str">
        <f ca="1">IF(Risultati[[#This Row],[Punti_SqrA]]="","",SUM(INDEX(INDIRECT(Risultati[[#This Row],[Tabella]]),Risultati[[#This Row],[RigaTab]],3)))</f>
        <v/>
      </c>
      <c r="N50" s="1" t="str">
        <f ca="1">IF(Risultati[[#This Row],[Punti_SqrA]]="","",SUM(INDEX(INDIRECT(Risultati[[#This Row],[Tabella]]),Risultati[[#This Row],[RigaTab]],4)))</f>
        <v/>
      </c>
      <c r="O50" s="1" t="str">
        <f ca="1">Risultati[[#This Row],[SqrA]]&amp;Risultati[[#This Row],[SqrB]]</f>
        <v/>
      </c>
    </row>
    <row r="51" spans="6:15" x14ac:dyDescent="0.2">
      <c r="F51" s="1" t="str" cm="1">
        <f t="array" ref="F51">IF(ROW()-ROW(Risultati[#Headers])&gt;Check[]*(Check[]-1),"",Check[]*(Check[]-1)-Check[]*(Check[]-1)+ROW()-ROW(Risultati[#Headers]))</f>
        <v/>
      </c>
      <c r="G51" s="1" t="str">
        <f>IF(Risultati[[#This Row],[ID_Riga]]="","",VLOOKUP(F51,Helper[],3,TRUE))</f>
        <v/>
      </c>
      <c r="H51" s="1" t="str">
        <f>IF(Risultati[[#This Row],[ID_Riga]]="","",Risultati[[#This Row],[ID_Riga]]-VLOOKUP(Risultati[[#This Row],[ID_Riga]],Helper[],1,TRUE)+1)</f>
        <v/>
      </c>
      <c r="I51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51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51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51" s="1" t="str">
        <f ca="1">IF(Risultati[[#This Row],[Punti_SqrA]]="","",IF(Risultati[[#This Row],[Punti_SqrA]]=3,0,IF(Risultati[[#This Row],[Punti_SqrA]]=0,3,1)))</f>
        <v/>
      </c>
      <c r="M51" s="1" t="str">
        <f ca="1">IF(Risultati[[#This Row],[Punti_SqrA]]="","",SUM(INDEX(INDIRECT(Risultati[[#This Row],[Tabella]]),Risultati[[#This Row],[RigaTab]],3)))</f>
        <v/>
      </c>
      <c r="N51" s="1" t="str">
        <f ca="1">IF(Risultati[[#This Row],[Punti_SqrA]]="","",SUM(INDEX(INDIRECT(Risultati[[#This Row],[Tabella]]),Risultati[[#This Row],[RigaTab]],4)))</f>
        <v/>
      </c>
      <c r="O51" s="1" t="str">
        <f ca="1">Risultati[[#This Row],[SqrA]]&amp;Risultati[[#This Row],[SqrB]]</f>
        <v/>
      </c>
    </row>
    <row r="52" spans="6:15" x14ac:dyDescent="0.2">
      <c r="F52" s="1" t="str" cm="1">
        <f t="array" ref="F52">IF(ROW()-ROW(Risultati[#Headers])&gt;Check[]*(Check[]-1),"",Check[]*(Check[]-1)-Check[]*(Check[]-1)+ROW()-ROW(Risultati[#Headers]))</f>
        <v/>
      </c>
      <c r="G52" s="1" t="str">
        <f>IF(Risultati[[#This Row],[ID_Riga]]="","",VLOOKUP(F52,Helper[],3,TRUE))</f>
        <v/>
      </c>
      <c r="H52" s="1" t="str">
        <f>IF(Risultati[[#This Row],[ID_Riga]]="","",Risultati[[#This Row],[ID_Riga]]-VLOOKUP(Risultati[[#This Row],[ID_Riga]],Helper[],1,TRUE)+1)</f>
        <v/>
      </c>
      <c r="I52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52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52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52" s="1" t="str">
        <f ca="1">IF(Risultati[[#This Row],[Punti_SqrA]]="","",IF(Risultati[[#This Row],[Punti_SqrA]]=3,0,IF(Risultati[[#This Row],[Punti_SqrA]]=0,3,1)))</f>
        <v/>
      </c>
      <c r="M52" s="1" t="str">
        <f ca="1">IF(Risultati[[#This Row],[Punti_SqrA]]="","",SUM(INDEX(INDIRECT(Risultati[[#This Row],[Tabella]]),Risultati[[#This Row],[RigaTab]],3)))</f>
        <v/>
      </c>
      <c r="N52" s="1" t="str">
        <f ca="1">IF(Risultati[[#This Row],[Punti_SqrA]]="","",SUM(INDEX(INDIRECT(Risultati[[#This Row],[Tabella]]),Risultati[[#This Row],[RigaTab]],4)))</f>
        <v/>
      </c>
      <c r="O52" s="1" t="str">
        <f ca="1">Risultati[[#This Row],[SqrA]]&amp;Risultati[[#This Row],[SqrB]]</f>
        <v/>
      </c>
    </row>
    <row r="53" spans="6:15" x14ac:dyDescent="0.2">
      <c r="F53" s="1" t="str" cm="1">
        <f t="array" ref="F53">IF(ROW()-ROW(Risultati[#Headers])&gt;Check[]*(Check[]-1),"",Check[]*(Check[]-1)-Check[]*(Check[]-1)+ROW()-ROW(Risultati[#Headers]))</f>
        <v/>
      </c>
      <c r="G53" s="1" t="str">
        <f>IF(Risultati[[#This Row],[ID_Riga]]="","",VLOOKUP(F53,Helper[],3,TRUE))</f>
        <v/>
      </c>
      <c r="H53" s="1" t="str">
        <f>IF(Risultati[[#This Row],[ID_Riga]]="","",Risultati[[#This Row],[ID_Riga]]-VLOOKUP(Risultati[[#This Row],[ID_Riga]],Helper[],1,TRUE)+1)</f>
        <v/>
      </c>
      <c r="I53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53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53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53" s="1" t="str">
        <f ca="1">IF(Risultati[[#This Row],[Punti_SqrA]]="","",IF(Risultati[[#This Row],[Punti_SqrA]]=3,0,IF(Risultati[[#This Row],[Punti_SqrA]]=0,3,1)))</f>
        <v/>
      </c>
      <c r="M53" s="1" t="str">
        <f ca="1">IF(Risultati[[#This Row],[Punti_SqrA]]="","",SUM(INDEX(INDIRECT(Risultati[[#This Row],[Tabella]]),Risultati[[#This Row],[RigaTab]],3)))</f>
        <v/>
      </c>
      <c r="N53" s="1" t="str">
        <f ca="1">IF(Risultati[[#This Row],[Punti_SqrA]]="","",SUM(INDEX(INDIRECT(Risultati[[#This Row],[Tabella]]),Risultati[[#This Row],[RigaTab]],4)))</f>
        <v/>
      </c>
      <c r="O53" s="1" t="str">
        <f ca="1">Risultati[[#This Row],[SqrA]]&amp;Risultati[[#This Row],[SqrB]]</f>
        <v/>
      </c>
    </row>
    <row r="54" spans="6:15" x14ac:dyDescent="0.2">
      <c r="F54" s="1" t="str" cm="1">
        <f t="array" ref="F54">IF(ROW()-ROW(Risultati[#Headers])&gt;Check[]*(Check[]-1),"",Check[]*(Check[]-1)-Check[]*(Check[]-1)+ROW()-ROW(Risultati[#Headers]))</f>
        <v/>
      </c>
      <c r="G54" s="1" t="str">
        <f>IF(Risultati[[#This Row],[ID_Riga]]="","",VLOOKUP(F54,Helper[],3,TRUE))</f>
        <v/>
      </c>
      <c r="H54" s="1" t="str">
        <f>IF(Risultati[[#This Row],[ID_Riga]]="","",Risultati[[#This Row],[ID_Riga]]-VLOOKUP(Risultati[[#This Row],[ID_Riga]],Helper[],1,TRUE)+1)</f>
        <v/>
      </c>
      <c r="I54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54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54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54" s="1" t="str">
        <f ca="1">IF(Risultati[[#This Row],[Punti_SqrA]]="","",IF(Risultati[[#This Row],[Punti_SqrA]]=3,0,IF(Risultati[[#This Row],[Punti_SqrA]]=0,3,1)))</f>
        <v/>
      </c>
      <c r="M54" s="1" t="str">
        <f ca="1">IF(Risultati[[#This Row],[Punti_SqrA]]="","",SUM(INDEX(INDIRECT(Risultati[[#This Row],[Tabella]]),Risultati[[#This Row],[RigaTab]],3)))</f>
        <v/>
      </c>
      <c r="N54" s="1" t="str">
        <f ca="1">IF(Risultati[[#This Row],[Punti_SqrA]]="","",SUM(INDEX(INDIRECT(Risultati[[#This Row],[Tabella]]),Risultati[[#This Row],[RigaTab]],4)))</f>
        <v/>
      </c>
      <c r="O54" s="1" t="str">
        <f ca="1">Risultati[[#This Row],[SqrA]]&amp;Risultati[[#This Row],[SqrB]]</f>
        <v/>
      </c>
    </row>
    <row r="55" spans="6:15" x14ac:dyDescent="0.2">
      <c r="F55" s="1" t="str" cm="1">
        <f t="array" ref="F55">IF(ROW()-ROW(Risultati[#Headers])&gt;Check[]*(Check[]-1),"",Check[]*(Check[]-1)-Check[]*(Check[]-1)+ROW()-ROW(Risultati[#Headers]))</f>
        <v/>
      </c>
      <c r="G55" s="1" t="str">
        <f>IF(Risultati[[#This Row],[ID_Riga]]="","",VLOOKUP(F55,Helper[],3,TRUE))</f>
        <v/>
      </c>
      <c r="H55" s="1" t="str">
        <f>IF(Risultati[[#This Row],[ID_Riga]]="","",Risultati[[#This Row],[ID_Riga]]-VLOOKUP(Risultati[[#This Row],[ID_Riga]],Helper[],1,TRUE)+1)</f>
        <v/>
      </c>
      <c r="I55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55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55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55" s="1" t="str">
        <f ca="1">IF(Risultati[[#This Row],[Punti_SqrA]]="","",IF(Risultati[[#This Row],[Punti_SqrA]]=3,0,IF(Risultati[[#This Row],[Punti_SqrA]]=0,3,1)))</f>
        <v/>
      </c>
      <c r="M55" s="1" t="str">
        <f ca="1">IF(Risultati[[#This Row],[Punti_SqrA]]="","",SUM(INDEX(INDIRECT(Risultati[[#This Row],[Tabella]]),Risultati[[#This Row],[RigaTab]],3)))</f>
        <v/>
      </c>
      <c r="N55" s="1" t="str">
        <f ca="1">IF(Risultati[[#This Row],[Punti_SqrA]]="","",SUM(INDEX(INDIRECT(Risultati[[#This Row],[Tabella]]),Risultati[[#This Row],[RigaTab]],4)))</f>
        <v/>
      </c>
      <c r="O55" s="1" t="str">
        <f ca="1">Risultati[[#This Row],[SqrA]]&amp;Risultati[[#This Row],[SqrB]]</f>
        <v/>
      </c>
    </row>
    <row r="56" spans="6:15" x14ac:dyDescent="0.2">
      <c r="F56" s="1" t="str" cm="1">
        <f t="array" ref="F56">IF(ROW()-ROW(Risultati[#Headers])&gt;Check[]*(Check[]-1),"",Check[]*(Check[]-1)-Check[]*(Check[]-1)+ROW()-ROW(Risultati[#Headers]))</f>
        <v/>
      </c>
      <c r="G56" s="1" t="str">
        <f>IF(Risultati[[#This Row],[ID_Riga]]="","",VLOOKUP(F56,Helper[],3,TRUE))</f>
        <v/>
      </c>
      <c r="H56" s="1" t="str">
        <f>IF(Risultati[[#This Row],[ID_Riga]]="","",Risultati[[#This Row],[ID_Riga]]-VLOOKUP(Risultati[[#This Row],[ID_Riga]],Helper[],1,TRUE)+1)</f>
        <v/>
      </c>
      <c r="I56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56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56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56" s="1" t="str">
        <f ca="1">IF(Risultati[[#This Row],[Punti_SqrA]]="","",IF(Risultati[[#This Row],[Punti_SqrA]]=3,0,IF(Risultati[[#This Row],[Punti_SqrA]]=0,3,1)))</f>
        <v/>
      </c>
      <c r="M56" s="1" t="str">
        <f ca="1">IF(Risultati[[#This Row],[Punti_SqrA]]="","",SUM(INDEX(INDIRECT(Risultati[[#This Row],[Tabella]]),Risultati[[#This Row],[RigaTab]],3)))</f>
        <v/>
      </c>
      <c r="N56" s="1" t="str">
        <f ca="1">IF(Risultati[[#This Row],[Punti_SqrA]]="","",SUM(INDEX(INDIRECT(Risultati[[#This Row],[Tabella]]),Risultati[[#This Row],[RigaTab]],4)))</f>
        <v/>
      </c>
      <c r="O56" s="1" t="str">
        <f ca="1">Risultati[[#This Row],[SqrA]]&amp;Risultati[[#This Row],[SqrB]]</f>
        <v/>
      </c>
    </row>
    <row r="57" spans="6:15" x14ac:dyDescent="0.2">
      <c r="F57" s="1" t="str" cm="1">
        <f t="array" ref="F57">IF(ROW()-ROW(Risultati[#Headers])&gt;Check[]*(Check[]-1),"",Check[]*(Check[]-1)-Check[]*(Check[]-1)+ROW()-ROW(Risultati[#Headers]))</f>
        <v/>
      </c>
      <c r="G57" s="1" t="str">
        <f>IF(Risultati[[#This Row],[ID_Riga]]="","",VLOOKUP(F57,Helper[],3,TRUE))</f>
        <v/>
      </c>
      <c r="H57" s="1" t="str">
        <f>IF(Risultati[[#This Row],[ID_Riga]]="","",Risultati[[#This Row],[ID_Riga]]-VLOOKUP(Risultati[[#This Row],[ID_Riga]],Helper[],1,TRUE)+1)</f>
        <v/>
      </c>
      <c r="I57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57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57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57" s="1" t="str">
        <f ca="1">IF(Risultati[[#This Row],[Punti_SqrA]]="","",IF(Risultati[[#This Row],[Punti_SqrA]]=3,0,IF(Risultati[[#This Row],[Punti_SqrA]]=0,3,1)))</f>
        <v/>
      </c>
      <c r="M57" s="1" t="str">
        <f ca="1">IF(Risultati[[#This Row],[Punti_SqrA]]="","",SUM(INDEX(INDIRECT(Risultati[[#This Row],[Tabella]]),Risultati[[#This Row],[RigaTab]],3)))</f>
        <v/>
      </c>
      <c r="N57" s="1" t="str">
        <f ca="1">IF(Risultati[[#This Row],[Punti_SqrA]]="","",SUM(INDEX(INDIRECT(Risultati[[#This Row],[Tabella]]),Risultati[[#This Row],[RigaTab]],4)))</f>
        <v/>
      </c>
      <c r="O57" s="1" t="str">
        <f ca="1">Risultati[[#This Row],[SqrA]]&amp;Risultati[[#This Row],[SqrB]]</f>
        <v/>
      </c>
    </row>
    <row r="58" spans="6:15" x14ac:dyDescent="0.2">
      <c r="F58" s="1" t="str" cm="1">
        <f t="array" ref="F58">IF(ROW()-ROW(Risultati[#Headers])&gt;Check[]*(Check[]-1),"",Check[]*(Check[]-1)-Check[]*(Check[]-1)+ROW()-ROW(Risultati[#Headers]))</f>
        <v/>
      </c>
      <c r="G58" s="1" t="str">
        <f>IF(Risultati[[#This Row],[ID_Riga]]="","",VLOOKUP(F58,Helper[],3,TRUE))</f>
        <v/>
      </c>
      <c r="H58" s="1" t="str">
        <f>IF(Risultati[[#This Row],[ID_Riga]]="","",Risultati[[#This Row],[ID_Riga]]-VLOOKUP(Risultati[[#This Row],[ID_Riga]],Helper[],1,TRUE)+1)</f>
        <v/>
      </c>
      <c r="I58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58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58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58" s="1" t="str">
        <f ca="1">IF(Risultati[[#This Row],[Punti_SqrA]]="","",IF(Risultati[[#This Row],[Punti_SqrA]]=3,0,IF(Risultati[[#This Row],[Punti_SqrA]]=0,3,1)))</f>
        <v/>
      </c>
      <c r="M58" s="1" t="str">
        <f ca="1">IF(Risultati[[#This Row],[Punti_SqrA]]="","",SUM(INDEX(INDIRECT(Risultati[[#This Row],[Tabella]]),Risultati[[#This Row],[RigaTab]],3)))</f>
        <v/>
      </c>
      <c r="N58" s="1" t="str">
        <f ca="1">IF(Risultati[[#This Row],[Punti_SqrA]]="","",SUM(INDEX(INDIRECT(Risultati[[#This Row],[Tabella]]),Risultati[[#This Row],[RigaTab]],4)))</f>
        <v/>
      </c>
      <c r="O58" s="1" t="str">
        <f ca="1">Risultati[[#This Row],[SqrA]]&amp;Risultati[[#This Row],[SqrB]]</f>
        <v/>
      </c>
    </row>
    <row r="59" spans="6:15" x14ac:dyDescent="0.2">
      <c r="F59" s="1" t="str" cm="1">
        <f t="array" ref="F59">IF(ROW()-ROW(Risultati[#Headers])&gt;Check[]*(Check[]-1),"",Check[]*(Check[]-1)-Check[]*(Check[]-1)+ROW()-ROW(Risultati[#Headers]))</f>
        <v/>
      </c>
      <c r="G59" s="1" t="str">
        <f>IF(Risultati[[#This Row],[ID_Riga]]="","",VLOOKUP(F59,Helper[],3,TRUE))</f>
        <v/>
      </c>
      <c r="H59" s="1" t="str">
        <f>IF(Risultati[[#This Row],[ID_Riga]]="","",Risultati[[#This Row],[ID_Riga]]-VLOOKUP(Risultati[[#This Row],[ID_Riga]],Helper[],1,TRUE)+1)</f>
        <v/>
      </c>
      <c r="I59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59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59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59" s="1" t="str">
        <f ca="1">IF(Risultati[[#This Row],[Punti_SqrA]]="","",IF(Risultati[[#This Row],[Punti_SqrA]]=3,0,IF(Risultati[[#This Row],[Punti_SqrA]]=0,3,1)))</f>
        <v/>
      </c>
      <c r="M59" s="1" t="str">
        <f ca="1">IF(Risultati[[#This Row],[Punti_SqrA]]="","",SUM(INDEX(INDIRECT(Risultati[[#This Row],[Tabella]]),Risultati[[#This Row],[RigaTab]],3)))</f>
        <v/>
      </c>
      <c r="N59" s="1" t="str">
        <f ca="1">IF(Risultati[[#This Row],[Punti_SqrA]]="","",SUM(INDEX(INDIRECT(Risultati[[#This Row],[Tabella]]),Risultati[[#This Row],[RigaTab]],4)))</f>
        <v/>
      </c>
      <c r="O59" s="1" t="str">
        <f ca="1">Risultati[[#This Row],[SqrA]]&amp;Risultati[[#This Row],[SqrB]]</f>
        <v/>
      </c>
    </row>
    <row r="60" spans="6:15" x14ac:dyDescent="0.2">
      <c r="F60" s="1" t="str" cm="1">
        <f t="array" ref="F60">IF(ROW()-ROW(Risultati[#Headers])&gt;Check[]*(Check[]-1),"",Check[]*(Check[]-1)-Check[]*(Check[]-1)+ROW()-ROW(Risultati[#Headers]))</f>
        <v/>
      </c>
      <c r="G60" s="1" t="str">
        <f>IF(Risultati[[#This Row],[ID_Riga]]="","",VLOOKUP(F60,Helper[],3,TRUE))</f>
        <v/>
      </c>
      <c r="H60" s="1" t="str">
        <f>IF(Risultati[[#This Row],[ID_Riga]]="","",Risultati[[#This Row],[ID_Riga]]-VLOOKUP(Risultati[[#This Row],[ID_Riga]],Helper[],1,TRUE)+1)</f>
        <v/>
      </c>
      <c r="I60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60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60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60" s="1" t="str">
        <f ca="1">IF(Risultati[[#This Row],[Punti_SqrA]]="","",IF(Risultati[[#This Row],[Punti_SqrA]]=3,0,IF(Risultati[[#This Row],[Punti_SqrA]]=0,3,1)))</f>
        <v/>
      </c>
      <c r="M60" s="1" t="str">
        <f ca="1">IF(Risultati[[#This Row],[Punti_SqrA]]="","",SUM(INDEX(INDIRECT(Risultati[[#This Row],[Tabella]]),Risultati[[#This Row],[RigaTab]],3)))</f>
        <v/>
      </c>
      <c r="N60" s="1" t="str">
        <f ca="1">IF(Risultati[[#This Row],[Punti_SqrA]]="","",SUM(INDEX(INDIRECT(Risultati[[#This Row],[Tabella]]),Risultati[[#This Row],[RigaTab]],4)))</f>
        <v/>
      </c>
      <c r="O60" s="1" t="str">
        <f ca="1">Risultati[[#This Row],[SqrA]]&amp;Risultati[[#This Row],[SqrB]]</f>
        <v/>
      </c>
    </row>
    <row r="61" spans="6:15" x14ac:dyDescent="0.2">
      <c r="F61" s="1" t="str" cm="1">
        <f t="array" ref="F61">IF(ROW()-ROW(Risultati[#Headers])&gt;Check[]*(Check[]-1),"",Check[]*(Check[]-1)-Check[]*(Check[]-1)+ROW()-ROW(Risultati[#Headers]))</f>
        <v/>
      </c>
      <c r="G61" s="1" t="str">
        <f>IF(Risultati[[#This Row],[ID_Riga]]="","",VLOOKUP(F61,Helper[],3,TRUE))</f>
        <v/>
      </c>
      <c r="H61" s="1" t="str">
        <f>IF(Risultati[[#This Row],[ID_Riga]]="","",Risultati[[#This Row],[ID_Riga]]-VLOOKUP(Risultati[[#This Row],[ID_Riga]],Helper[],1,TRUE)+1)</f>
        <v/>
      </c>
      <c r="I61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61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61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61" s="1" t="str">
        <f ca="1">IF(Risultati[[#This Row],[Punti_SqrA]]="","",IF(Risultati[[#This Row],[Punti_SqrA]]=3,0,IF(Risultati[[#This Row],[Punti_SqrA]]=0,3,1)))</f>
        <v/>
      </c>
      <c r="M61" s="1" t="str">
        <f ca="1">IF(Risultati[[#This Row],[Punti_SqrA]]="","",SUM(INDEX(INDIRECT(Risultati[[#This Row],[Tabella]]),Risultati[[#This Row],[RigaTab]],3)))</f>
        <v/>
      </c>
      <c r="N61" s="1" t="str">
        <f ca="1">IF(Risultati[[#This Row],[Punti_SqrA]]="","",SUM(INDEX(INDIRECT(Risultati[[#This Row],[Tabella]]),Risultati[[#This Row],[RigaTab]],4)))</f>
        <v/>
      </c>
      <c r="O61" s="1" t="str">
        <f ca="1">Risultati[[#This Row],[SqrA]]&amp;Risultati[[#This Row],[SqrB]]</f>
        <v/>
      </c>
    </row>
    <row r="62" spans="6:15" x14ac:dyDescent="0.2">
      <c r="F62" s="1" t="str" cm="1">
        <f t="array" ref="F62">IF(ROW()-ROW(Risultati[#Headers])&gt;Check[]*(Check[]-1),"",Check[]*(Check[]-1)-Check[]*(Check[]-1)+ROW()-ROW(Risultati[#Headers]))</f>
        <v/>
      </c>
      <c r="G62" s="1" t="str">
        <f>IF(Risultati[[#This Row],[ID_Riga]]="","",VLOOKUP(F62,Helper[],3,TRUE))</f>
        <v/>
      </c>
      <c r="H62" s="1" t="str">
        <f>IF(Risultati[[#This Row],[ID_Riga]]="","",Risultati[[#This Row],[ID_Riga]]-VLOOKUP(Risultati[[#This Row],[ID_Riga]],Helper[],1,TRUE)+1)</f>
        <v/>
      </c>
      <c r="I62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62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62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62" s="1" t="str">
        <f ca="1">IF(Risultati[[#This Row],[Punti_SqrA]]="","",IF(Risultati[[#This Row],[Punti_SqrA]]=3,0,IF(Risultati[[#This Row],[Punti_SqrA]]=0,3,1)))</f>
        <v/>
      </c>
      <c r="M62" s="1" t="str">
        <f ca="1">IF(Risultati[[#This Row],[Punti_SqrA]]="","",SUM(INDEX(INDIRECT(Risultati[[#This Row],[Tabella]]),Risultati[[#This Row],[RigaTab]],3)))</f>
        <v/>
      </c>
      <c r="N62" s="1" t="str">
        <f ca="1">IF(Risultati[[#This Row],[Punti_SqrA]]="","",SUM(INDEX(INDIRECT(Risultati[[#This Row],[Tabella]]),Risultati[[#This Row],[RigaTab]],4)))</f>
        <v/>
      </c>
      <c r="O62" s="1" t="str">
        <f ca="1">Risultati[[#This Row],[SqrA]]&amp;Risultati[[#This Row],[SqrB]]</f>
        <v/>
      </c>
    </row>
    <row r="63" spans="6:15" x14ac:dyDescent="0.2">
      <c r="F63" s="1" t="str" cm="1">
        <f t="array" ref="F63">IF(ROW()-ROW(Risultati[#Headers])&gt;Check[]*(Check[]-1),"",Check[]*(Check[]-1)-Check[]*(Check[]-1)+ROW()-ROW(Risultati[#Headers]))</f>
        <v/>
      </c>
      <c r="G63" s="1" t="str">
        <f>IF(Risultati[[#This Row],[ID_Riga]]="","",VLOOKUP(F63,Helper[],3,TRUE))</f>
        <v/>
      </c>
      <c r="H63" s="1" t="str">
        <f>IF(Risultati[[#This Row],[ID_Riga]]="","",Risultati[[#This Row],[ID_Riga]]-VLOOKUP(Risultati[[#This Row],[ID_Riga]],Helper[],1,TRUE)+1)</f>
        <v/>
      </c>
      <c r="I63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63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63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63" s="1" t="str">
        <f ca="1">IF(Risultati[[#This Row],[Punti_SqrA]]="","",IF(Risultati[[#This Row],[Punti_SqrA]]=3,0,IF(Risultati[[#This Row],[Punti_SqrA]]=0,3,1)))</f>
        <v/>
      </c>
      <c r="M63" s="1" t="str">
        <f ca="1">IF(Risultati[[#This Row],[Punti_SqrA]]="","",SUM(INDEX(INDIRECT(Risultati[[#This Row],[Tabella]]),Risultati[[#This Row],[RigaTab]],3)))</f>
        <v/>
      </c>
      <c r="N63" s="1" t="str">
        <f ca="1">IF(Risultati[[#This Row],[Punti_SqrA]]="","",SUM(INDEX(INDIRECT(Risultati[[#This Row],[Tabella]]),Risultati[[#This Row],[RigaTab]],4)))</f>
        <v/>
      </c>
      <c r="O63" s="1" t="str">
        <f ca="1">Risultati[[#This Row],[SqrA]]&amp;Risultati[[#This Row],[SqrB]]</f>
        <v/>
      </c>
    </row>
    <row r="64" spans="6:15" x14ac:dyDescent="0.2">
      <c r="F64" s="1" t="str" cm="1">
        <f t="array" ref="F64">IF(ROW()-ROW(Risultati[#Headers])&gt;Check[]*(Check[]-1),"",Check[]*(Check[]-1)-Check[]*(Check[]-1)+ROW()-ROW(Risultati[#Headers]))</f>
        <v/>
      </c>
      <c r="G64" s="1" t="str">
        <f>IF(Risultati[[#This Row],[ID_Riga]]="","",VLOOKUP(F64,Helper[],3,TRUE))</f>
        <v/>
      </c>
      <c r="H64" s="1" t="str">
        <f>IF(Risultati[[#This Row],[ID_Riga]]="","",Risultati[[#This Row],[ID_Riga]]-VLOOKUP(Risultati[[#This Row],[ID_Riga]],Helper[],1,TRUE)+1)</f>
        <v/>
      </c>
      <c r="I64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64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64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64" s="1" t="str">
        <f ca="1">IF(Risultati[[#This Row],[Punti_SqrA]]="","",IF(Risultati[[#This Row],[Punti_SqrA]]=3,0,IF(Risultati[[#This Row],[Punti_SqrA]]=0,3,1)))</f>
        <v/>
      </c>
      <c r="M64" s="1" t="str">
        <f ca="1">IF(Risultati[[#This Row],[Punti_SqrA]]="","",SUM(INDEX(INDIRECT(Risultati[[#This Row],[Tabella]]),Risultati[[#This Row],[RigaTab]],3)))</f>
        <v/>
      </c>
      <c r="N64" s="1" t="str">
        <f ca="1">IF(Risultati[[#This Row],[Punti_SqrA]]="","",SUM(INDEX(INDIRECT(Risultati[[#This Row],[Tabella]]),Risultati[[#This Row],[RigaTab]],4)))</f>
        <v/>
      </c>
      <c r="O64" s="1" t="str">
        <f ca="1">Risultati[[#This Row],[SqrA]]&amp;Risultati[[#This Row],[SqrB]]</f>
        <v/>
      </c>
    </row>
    <row r="65" spans="6:15" x14ac:dyDescent="0.2">
      <c r="F65" s="1" t="str" cm="1">
        <f t="array" ref="F65">IF(ROW()-ROW(Risultati[#Headers])&gt;Check[]*(Check[]-1),"",Check[]*(Check[]-1)-Check[]*(Check[]-1)+ROW()-ROW(Risultati[#Headers]))</f>
        <v/>
      </c>
      <c r="G65" s="1" t="str">
        <f>IF(Risultati[[#This Row],[ID_Riga]]="","",VLOOKUP(F65,Helper[],3,TRUE))</f>
        <v/>
      </c>
      <c r="H65" s="1" t="str">
        <f>IF(Risultati[[#This Row],[ID_Riga]]="","",Risultati[[#This Row],[ID_Riga]]-VLOOKUP(Risultati[[#This Row],[ID_Riga]],Helper[],1,TRUE)+1)</f>
        <v/>
      </c>
      <c r="I65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65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65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65" s="1" t="str">
        <f ca="1">IF(Risultati[[#This Row],[Punti_SqrA]]="","",IF(Risultati[[#This Row],[Punti_SqrA]]=3,0,IF(Risultati[[#This Row],[Punti_SqrA]]=0,3,1)))</f>
        <v/>
      </c>
      <c r="M65" s="1" t="str">
        <f ca="1">IF(Risultati[[#This Row],[Punti_SqrA]]="","",SUM(INDEX(INDIRECT(Risultati[[#This Row],[Tabella]]),Risultati[[#This Row],[RigaTab]],3)))</f>
        <v/>
      </c>
      <c r="N65" s="1" t="str">
        <f ca="1">IF(Risultati[[#This Row],[Punti_SqrA]]="","",SUM(INDEX(INDIRECT(Risultati[[#This Row],[Tabella]]),Risultati[[#This Row],[RigaTab]],4)))</f>
        <v/>
      </c>
      <c r="O65" s="1" t="str">
        <f ca="1">Risultati[[#This Row],[SqrA]]&amp;Risultati[[#This Row],[SqrB]]</f>
        <v/>
      </c>
    </row>
    <row r="66" spans="6:15" x14ac:dyDescent="0.2">
      <c r="F66" s="1" t="str" cm="1">
        <f t="array" ref="F66">IF(ROW()-ROW(Risultati[#Headers])&gt;Check[]*(Check[]-1),"",Check[]*(Check[]-1)-Check[]*(Check[]-1)+ROW()-ROW(Risultati[#Headers]))</f>
        <v/>
      </c>
      <c r="G66" s="1" t="str">
        <f>IF(Risultati[[#This Row],[ID_Riga]]="","",VLOOKUP(F66,Helper[],3,TRUE))</f>
        <v/>
      </c>
      <c r="H66" s="1" t="str">
        <f>IF(Risultati[[#This Row],[ID_Riga]]="","",Risultati[[#This Row],[ID_Riga]]-VLOOKUP(Risultati[[#This Row],[ID_Riga]],Helper[],1,TRUE)+1)</f>
        <v/>
      </c>
      <c r="I66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66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66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66" s="1" t="str">
        <f ca="1">IF(Risultati[[#This Row],[Punti_SqrA]]="","",IF(Risultati[[#This Row],[Punti_SqrA]]=3,0,IF(Risultati[[#This Row],[Punti_SqrA]]=0,3,1)))</f>
        <v/>
      </c>
      <c r="M66" s="1" t="str">
        <f ca="1">IF(Risultati[[#This Row],[Punti_SqrA]]="","",SUM(INDEX(INDIRECT(Risultati[[#This Row],[Tabella]]),Risultati[[#This Row],[RigaTab]],3)))</f>
        <v/>
      </c>
      <c r="N66" s="1" t="str">
        <f ca="1">IF(Risultati[[#This Row],[Punti_SqrA]]="","",SUM(INDEX(INDIRECT(Risultati[[#This Row],[Tabella]]),Risultati[[#This Row],[RigaTab]],4)))</f>
        <v/>
      </c>
      <c r="O66" s="1" t="str">
        <f ca="1">Risultati[[#This Row],[SqrA]]&amp;Risultati[[#This Row],[SqrB]]</f>
        <v/>
      </c>
    </row>
    <row r="67" spans="6:15" x14ac:dyDescent="0.2">
      <c r="F67" s="1" t="str" cm="1">
        <f t="array" ref="F67">IF(ROW()-ROW(Risultati[#Headers])&gt;Check[]*(Check[]-1),"",Check[]*(Check[]-1)-Check[]*(Check[]-1)+ROW()-ROW(Risultati[#Headers]))</f>
        <v/>
      </c>
      <c r="G67" s="1" t="str">
        <f>IF(Risultati[[#This Row],[ID_Riga]]="","",VLOOKUP(F67,Helper[],3,TRUE))</f>
        <v/>
      </c>
      <c r="H67" s="1" t="str">
        <f>IF(Risultati[[#This Row],[ID_Riga]]="","",Risultati[[#This Row],[ID_Riga]]-VLOOKUP(Risultati[[#This Row],[ID_Riga]],Helper[],1,TRUE)+1)</f>
        <v/>
      </c>
      <c r="I67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67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67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67" s="1" t="str">
        <f ca="1">IF(Risultati[[#This Row],[Punti_SqrA]]="","",IF(Risultati[[#This Row],[Punti_SqrA]]=3,0,IF(Risultati[[#This Row],[Punti_SqrA]]=0,3,1)))</f>
        <v/>
      </c>
      <c r="M67" s="1" t="str">
        <f ca="1">IF(Risultati[[#This Row],[Punti_SqrA]]="","",SUM(INDEX(INDIRECT(Risultati[[#This Row],[Tabella]]),Risultati[[#This Row],[RigaTab]],3)))</f>
        <v/>
      </c>
      <c r="N67" s="1" t="str">
        <f ca="1">IF(Risultati[[#This Row],[Punti_SqrA]]="","",SUM(INDEX(INDIRECT(Risultati[[#This Row],[Tabella]]),Risultati[[#This Row],[RigaTab]],4)))</f>
        <v/>
      </c>
      <c r="O67" s="1" t="str">
        <f ca="1">Risultati[[#This Row],[SqrA]]&amp;Risultati[[#This Row],[SqrB]]</f>
        <v/>
      </c>
    </row>
    <row r="68" spans="6:15" x14ac:dyDescent="0.2">
      <c r="F68" s="1" t="str" cm="1">
        <f t="array" ref="F68">IF(ROW()-ROW(Risultati[#Headers])&gt;Check[]*(Check[]-1),"",Check[]*(Check[]-1)-Check[]*(Check[]-1)+ROW()-ROW(Risultati[#Headers]))</f>
        <v/>
      </c>
      <c r="G68" s="1" t="str">
        <f>IF(Risultati[[#This Row],[ID_Riga]]="","",VLOOKUP(F68,Helper[],3,TRUE))</f>
        <v/>
      </c>
      <c r="H68" s="1" t="str">
        <f>IF(Risultati[[#This Row],[ID_Riga]]="","",Risultati[[#This Row],[ID_Riga]]-VLOOKUP(Risultati[[#This Row],[ID_Riga]],Helper[],1,TRUE)+1)</f>
        <v/>
      </c>
      <c r="I68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68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68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68" s="1" t="str">
        <f ca="1">IF(Risultati[[#This Row],[Punti_SqrA]]="","",IF(Risultati[[#This Row],[Punti_SqrA]]=3,0,IF(Risultati[[#This Row],[Punti_SqrA]]=0,3,1)))</f>
        <v/>
      </c>
      <c r="M68" s="1" t="str">
        <f ca="1">IF(Risultati[[#This Row],[Punti_SqrA]]="","",SUM(INDEX(INDIRECT(Risultati[[#This Row],[Tabella]]),Risultati[[#This Row],[RigaTab]],3)))</f>
        <v/>
      </c>
      <c r="N68" s="1" t="str">
        <f ca="1">IF(Risultati[[#This Row],[Punti_SqrA]]="","",SUM(INDEX(INDIRECT(Risultati[[#This Row],[Tabella]]),Risultati[[#This Row],[RigaTab]],4)))</f>
        <v/>
      </c>
      <c r="O68" s="1" t="str">
        <f ca="1">Risultati[[#This Row],[SqrA]]&amp;Risultati[[#This Row],[SqrB]]</f>
        <v/>
      </c>
    </row>
    <row r="69" spans="6:15" x14ac:dyDescent="0.2">
      <c r="F69" s="1" t="str" cm="1">
        <f t="array" ref="F69">IF(ROW()-ROW(Risultati[#Headers])&gt;Check[]*(Check[]-1),"",Check[]*(Check[]-1)-Check[]*(Check[]-1)+ROW()-ROW(Risultati[#Headers]))</f>
        <v/>
      </c>
      <c r="G69" s="1" t="str">
        <f>IF(Risultati[[#This Row],[ID_Riga]]="","",VLOOKUP(F69,Helper[],3,TRUE))</f>
        <v/>
      </c>
      <c r="H69" s="1" t="str">
        <f>IF(Risultati[[#This Row],[ID_Riga]]="","",Risultati[[#This Row],[ID_Riga]]-VLOOKUP(Risultati[[#This Row],[ID_Riga]],Helper[],1,TRUE)+1)</f>
        <v/>
      </c>
      <c r="I69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69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69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69" s="1" t="str">
        <f ca="1">IF(Risultati[[#This Row],[Punti_SqrA]]="","",IF(Risultati[[#This Row],[Punti_SqrA]]=3,0,IF(Risultati[[#This Row],[Punti_SqrA]]=0,3,1)))</f>
        <v/>
      </c>
      <c r="M69" s="1" t="str">
        <f ca="1">IF(Risultati[[#This Row],[Punti_SqrA]]="","",SUM(INDEX(INDIRECT(Risultati[[#This Row],[Tabella]]),Risultati[[#This Row],[RigaTab]],3)))</f>
        <v/>
      </c>
      <c r="N69" s="1" t="str">
        <f ca="1">IF(Risultati[[#This Row],[Punti_SqrA]]="","",SUM(INDEX(INDIRECT(Risultati[[#This Row],[Tabella]]),Risultati[[#This Row],[RigaTab]],4)))</f>
        <v/>
      </c>
      <c r="O69" s="1" t="str">
        <f ca="1">Risultati[[#This Row],[SqrA]]&amp;Risultati[[#This Row],[SqrB]]</f>
        <v/>
      </c>
    </row>
    <row r="70" spans="6:15" x14ac:dyDescent="0.2">
      <c r="F70" s="1" t="str" cm="1">
        <f t="array" ref="F70">IF(ROW()-ROW(Risultati[#Headers])&gt;Check[]*(Check[]-1),"",Check[]*(Check[]-1)-Check[]*(Check[]-1)+ROW()-ROW(Risultati[#Headers]))</f>
        <v/>
      </c>
      <c r="G70" s="1" t="str">
        <f>IF(Risultati[[#This Row],[ID_Riga]]="","",VLOOKUP(F70,Helper[],3,TRUE))</f>
        <v/>
      </c>
      <c r="H70" s="1" t="str">
        <f>IF(Risultati[[#This Row],[ID_Riga]]="","",Risultati[[#This Row],[ID_Riga]]-VLOOKUP(Risultati[[#This Row],[ID_Riga]],Helper[],1,TRUE)+1)</f>
        <v/>
      </c>
      <c r="I70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70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70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70" s="1" t="str">
        <f ca="1">IF(Risultati[[#This Row],[Punti_SqrA]]="","",IF(Risultati[[#This Row],[Punti_SqrA]]=3,0,IF(Risultati[[#This Row],[Punti_SqrA]]=0,3,1)))</f>
        <v/>
      </c>
      <c r="M70" s="1" t="str">
        <f ca="1">IF(Risultati[[#This Row],[Punti_SqrA]]="","",SUM(INDEX(INDIRECT(Risultati[[#This Row],[Tabella]]),Risultati[[#This Row],[RigaTab]],3)))</f>
        <v/>
      </c>
      <c r="N70" s="1" t="str">
        <f ca="1">IF(Risultati[[#This Row],[Punti_SqrA]]="","",SUM(INDEX(INDIRECT(Risultati[[#This Row],[Tabella]]),Risultati[[#This Row],[RigaTab]],4)))</f>
        <v/>
      </c>
      <c r="O70" s="1" t="str">
        <f ca="1">Risultati[[#This Row],[SqrA]]&amp;Risultati[[#This Row],[SqrB]]</f>
        <v/>
      </c>
    </row>
    <row r="71" spans="6:15" x14ac:dyDescent="0.2">
      <c r="F71" s="1" t="str" cm="1">
        <f t="array" ref="F71">IF(ROW()-ROW(Risultati[#Headers])&gt;Check[]*(Check[]-1),"",Check[]*(Check[]-1)-Check[]*(Check[]-1)+ROW()-ROW(Risultati[#Headers]))</f>
        <v/>
      </c>
      <c r="G71" s="1" t="str">
        <f>IF(Risultati[[#This Row],[ID_Riga]]="","",VLOOKUP(F71,Helper[],3,TRUE))</f>
        <v/>
      </c>
      <c r="H71" s="1" t="str">
        <f>IF(Risultati[[#This Row],[ID_Riga]]="","",Risultati[[#This Row],[ID_Riga]]-VLOOKUP(Risultati[[#This Row],[ID_Riga]],Helper[],1,TRUE)+1)</f>
        <v/>
      </c>
      <c r="I71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71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71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71" s="1" t="str">
        <f ca="1">IF(Risultati[[#This Row],[Punti_SqrA]]="","",IF(Risultati[[#This Row],[Punti_SqrA]]=3,0,IF(Risultati[[#This Row],[Punti_SqrA]]=0,3,1)))</f>
        <v/>
      </c>
      <c r="M71" s="1" t="str">
        <f ca="1">IF(Risultati[[#This Row],[Punti_SqrA]]="","",SUM(INDEX(INDIRECT(Risultati[[#This Row],[Tabella]]),Risultati[[#This Row],[RigaTab]],3)))</f>
        <v/>
      </c>
      <c r="N71" s="1" t="str">
        <f ca="1">IF(Risultati[[#This Row],[Punti_SqrA]]="","",SUM(INDEX(INDIRECT(Risultati[[#This Row],[Tabella]]),Risultati[[#This Row],[RigaTab]],4)))</f>
        <v/>
      </c>
      <c r="O71" s="1" t="str">
        <f ca="1">Risultati[[#This Row],[SqrA]]&amp;Risultati[[#This Row],[SqrB]]</f>
        <v/>
      </c>
    </row>
    <row r="72" spans="6:15" x14ac:dyDescent="0.2">
      <c r="F72" s="1" t="str" cm="1">
        <f t="array" ref="F72">IF(ROW()-ROW(Risultati[#Headers])&gt;Check[]*(Check[]-1),"",Check[]*(Check[]-1)-Check[]*(Check[]-1)+ROW()-ROW(Risultati[#Headers]))</f>
        <v/>
      </c>
      <c r="G72" s="1" t="str">
        <f>IF(Risultati[[#This Row],[ID_Riga]]="","",VLOOKUP(F72,Helper[],3,TRUE))</f>
        <v/>
      </c>
      <c r="H72" s="1" t="str">
        <f>IF(Risultati[[#This Row],[ID_Riga]]="","",Risultati[[#This Row],[ID_Riga]]-VLOOKUP(Risultati[[#This Row],[ID_Riga]],Helper[],1,TRUE)+1)</f>
        <v/>
      </c>
      <c r="I72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72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72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72" s="1" t="str">
        <f ca="1">IF(Risultati[[#This Row],[Punti_SqrA]]="","",IF(Risultati[[#This Row],[Punti_SqrA]]=3,0,IF(Risultati[[#This Row],[Punti_SqrA]]=0,3,1)))</f>
        <v/>
      </c>
      <c r="M72" s="1" t="str">
        <f ca="1">IF(Risultati[[#This Row],[Punti_SqrA]]="","",SUM(INDEX(INDIRECT(Risultati[[#This Row],[Tabella]]),Risultati[[#This Row],[RigaTab]],3)))</f>
        <v/>
      </c>
      <c r="N72" s="1" t="str">
        <f ca="1">IF(Risultati[[#This Row],[Punti_SqrA]]="","",SUM(INDEX(INDIRECT(Risultati[[#This Row],[Tabella]]),Risultati[[#This Row],[RigaTab]],4)))</f>
        <v/>
      </c>
      <c r="O72" s="1" t="str">
        <f ca="1">Risultati[[#This Row],[SqrA]]&amp;Risultati[[#This Row],[SqrB]]</f>
        <v/>
      </c>
    </row>
    <row r="73" spans="6:15" x14ac:dyDescent="0.2">
      <c r="F73" s="1" t="str" cm="1">
        <f t="array" ref="F73">IF(ROW()-ROW(Risultati[#Headers])&gt;Check[]*(Check[]-1),"",Check[]*(Check[]-1)-Check[]*(Check[]-1)+ROW()-ROW(Risultati[#Headers]))</f>
        <v/>
      </c>
      <c r="G73" s="1" t="str">
        <f>IF(Risultati[[#This Row],[ID_Riga]]="","",VLOOKUP(F73,Helper[],3,TRUE))</f>
        <v/>
      </c>
      <c r="H73" s="1" t="str">
        <f>IF(Risultati[[#This Row],[ID_Riga]]="","",Risultati[[#This Row],[ID_Riga]]-VLOOKUP(Risultati[[#This Row],[ID_Riga]],Helper[],1,TRUE)+1)</f>
        <v/>
      </c>
      <c r="I73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73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73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73" s="1" t="str">
        <f ca="1">IF(Risultati[[#This Row],[Punti_SqrA]]="","",IF(Risultati[[#This Row],[Punti_SqrA]]=3,0,IF(Risultati[[#This Row],[Punti_SqrA]]=0,3,1)))</f>
        <v/>
      </c>
      <c r="M73" s="1" t="str">
        <f ca="1">IF(Risultati[[#This Row],[Punti_SqrA]]="","",SUM(INDEX(INDIRECT(Risultati[[#This Row],[Tabella]]),Risultati[[#This Row],[RigaTab]],3)))</f>
        <v/>
      </c>
      <c r="N73" s="1" t="str">
        <f ca="1">IF(Risultati[[#This Row],[Punti_SqrA]]="","",SUM(INDEX(INDIRECT(Risultati[[#This Row],[Tabella]]),Risultati[[#This Row],[RigaTab]],4)))</f>
        <v/>
      </c>
      <c r="O73" s="1" t="str">
        <f ca="1">Risultati[[#This Row],[SqrA]]&amp;Risultati[[#This Row],[SqrB]]</f>
        <v/>
      </c>
    </row>
    <row r="74" spans="6:15" x14ac:dyDescent="0.2">
      <c r="F74" s="1" t="str" cm="1">
        <f t="array" ref="F74">IF(ROW()-ROW(Risultati[#Headers])&gt;Check[]*(Check[]-1),"",Check[]*(Check[]-1)-Check[]*(Check[]-1)+ROW()-ROW(Risultati[#Headers]))</f>
        <v/>
      </c>
      <c r="G74" s="1" t="str">
        <f>IF(Risultati[[#This Row],[ID_Riga]]="","",VLOOKUP(F74,Helper[],3,TRUE))</f>
        <v/>
      </c>
      <c r="H74" s="1" t="str">
        <f>IF(Risultati[[#This Row],[ID_Riga]]="","",Risultati[[#This Row],[ID_Riga]]-VLOOKUP(Risultati[[#This Row],[ID_Riga]],Helper[],1,TRUE)+1)</f>
        <v/>
      </c>
      <c r="I74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74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74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74" s="1" t="str">
        <f ca="1">IF(Risultati[[#This Row],[Punti_SqrA]]="","",IF(Risultati[[#This Row],[Punti_SqrA]]=3,0,IF(Risultati[[#This Row],[Punti_SqrA]]=0,3,1)))</f>
        <v/>
      </c>
      <c r="M74" s="1" t="str">
        <f ca="1">IF(Risultati[[#This Row],[Punti_SqrA]]="","",SUM(INDEX(INDIRECT(Risultati[[#This Row],[Tabella]]),Risultati[[#This Row],[RigaTab]],3)))</f>
        <v/>
      </c>
      <c r="N74" s="1" t="str">
        <f ca="1">IF(Risultati[[#This Row],[Punti_SqrA]]="","",SUM(INDEX(INDIRECT(Risultati[[#This Row],[Tabella]]),Risultati[[#This Row],[RigaTab]],4)))</f>
        <v/>
      </c>
      <c r="O74" s="1" t="str">
        <f ca="1">Risultati[[#This Row],[SqrA]]&amp;Risultati[[#This Row],[SqrB]]</f>
        <v/>
      </c>
    </row>
    <row r="75" spans="6:15" x14ac:dyDescent="0.2">
      <c r="F75" s="1" t="str" cm="1">
        <f t="array" ref="F75">IF(ROW()-ROW(Risultati[#Headers])&gt;Check[]*(Check[]-1),"",Check[]*(Check[]-1)-Check[]*(Check[]-1)+ROW()-ROW(Risultati[#Headers]))</f>
        <v/>
      </c>
      <c r="G75" s="1" t="str">
        <f>IF(Risultati[[#This Row],[ID_Riga]]="","",VLOOKUP(F75,Helper[],3,TRUE))</f>
        <v/>
      </c>
      <c r="H75" s="1" t="str">
        <f>IF(Risultati[[#This Row],[ID_Riga]]="","",Risultati[[#This Row],[ID_Riga]]-VLOOKUP(Risultati[[#This Row],[ID_Riga]],Helper[],1,TRUE)+1)</f>
        <v/>
      </c>
      <c r="I75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75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75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75" s="1" t="str">
        <f ca="1">IF(Risultati[[#This Row],[Punti_SqrA]]="","",IF(Risultati[[#This Row],[Punti_SqrA]]=3,0,IF(Risultati[[#This Row],[Punti_SqrA]]=0,3,1)))</f>
        <v/>
      </c>
      <c r="M75" s="1" t="str">
        <f ca="1">IF(Risultati[[#This Row],[Punti_SqrA]]="","",SUM(INDEX(INDIRECT(Risultati[[#This Row],[Tabella]]),Risultati[[#This Row],[RigaTab]],3)))</f>
        <v/>
      </c>
      <c r="N75" s="1" t="str">
        <f ca="1">IF(Risultati[[#This Row],[Punti_SqrA]]="","",SUM(INDEX(INDIRECT(Risultati[[#This Row],[Tabella]]),Risultati[[#This Row],[RigaTab]],4)))</f>
        <v/>
      </c>
      <c r="O75" s="1" t="str">
        <f ca="1">Risultati[[#This Row],[SqrA]]&amp;Risultati[[#This Row],[SqrB]]</f>
        <v/>
      </c>
    </row>
    <row r="76" spans="6:15" x14ac:dyDescent="0.2">
      <c r="F76" s="1" t="str" cm="1">
        <f t="array" ref="F76">IF(ROW()-ROW(Risultati[#Headers])&gt;Check[]*(Check[]-1),"",Check[]*(Check[]-1)-Check[]*(Check[]-1)+ROW()-ROW(Risultati[#Headers]))</f>
        <v/>
      </c>
      <c r="G76" s="1" t="str">
        <f>IF(Risultati[[#This Row],[ID_Riga]]="","",VLOOKUP(F76,Helper[],3,TRUE))</f>
        <v/>
      </c>
      <c r="H76" s="1" t="str">
        <f>IF(Risultati[[#This Row],[ID_Riga]]="","",Risultati[[#This Row],[ID_Riga]]-VLOOKUP(Risultati[[#This Row],[ID_Riga]],Helper[],1,TRUE)+1)</f>
        <v/>
      </c>
      <c r="I76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76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76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76" s="1" t="str">
        <f ca="1">IF(Risultati[[#This Row],[Punti_SqrA]]="","",IF(Risultati[[#This Row],[Punti_SqrA]]=3,0,IF(Risultati[[#This Row],[Punti_SqrA]]=0,3,1)))</f>
        <v/>
      </c>
      <c r="M76" s="1" t="str">
        <f ca="1">IF(Risultati[[#This Row],[Punti_SqrA]]="","",SUM(INDEX(INDIRECT(Risultati[[#This Row],[Tabella]]),Risultati[[#This Row],[RigaTab]],3)))</f>
        <v/>
      </c>
      <c r="N76" s="1" t="str">
        <f ca="1">IF(Risultati[[#This Row],[Punti_SqrA]]="","",SUM(INDEX(INDIRECT(Risultati[[#This Row],[Tabella]]),Risultati[[#This Row],[RigaTab]],4)))</f>
        <v/>
      </c>
      <c r="O76" s="1" t="str">
        <f ca="1">Risultati[[#This Row],[SqrA]]&amp;Risultati[[#This Row],[SqrB]]</f>
        <v/>
      </c>
    </row>
    <row r="77" spans="6:15" x14ac:dyDescent="0.2">
      <c r="F77" s="1" t="str" cm="1">
        <f t="array" ref="F77">IF(ROW()-ROW(Risultati[#Headers])&gt;Check[]*(Check[]-1),"",Check[]*(Check[]-1)-Check[]*(Check[]-1)+ROW()-ROW(Risultati[#Headers]))</f>
        <v/>
      </c>
      <c r="G77" s="1" t="str">
        <f>IF(Risultati[[#This Row],[ID_Riga]]="","",VLOOKUP(F77,Helper[],3,TRUE))</f>
        <v/>
      </c>
      <c r="H77" s="1" t="str">
        <f>IF(Risultati[[#This Row],[ID_Riga]]="","",Risultati[[#This Row],[ID_Riga]]-VLOOKUP(Risultati[[#This Row],[ID_Riga]],Helper[],1,TRUE)+1)</f>
        <v/>
      </c>
      <c r="I77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77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77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77" s="1" t="str">
        <f ca="1">IF(Risultati[[#This Row],[Punti_SqrA]]="","",IF(Risultati[[#This Row],[Punti_SqrA]]=3,0,IF(Risultati[[#This Row],[Punti_SqrA]]=0,3,1)))</f>
        <v/>
      </c>
      <c r="M77" s="1" t="str">
        <f ca="1">IF(Risultati[[#This Row],[Punti_SqrA]]="","",SUM(INDEX(INDIRECT(Risultati[[#This Row],[Tabella]]),Risultati[[#This Row],[RigaTab]],3)))</f>
        <v/>
      </c>
      <c r="N77" s="1" t="str">
        <f ca="1">IF(Risultati[[#This Row],[Punti_SqrA]]="","",SUM(INDEX(INDIRECT(Risultati[[#This Row],[Tabella]]),Risultati[[#This Row],[RigaTab]],4)))</f>
        <v/>
      </c>
      <c r="O77" s="1" t="str">
        <f ca="1">Risultati[[#This Row],[SqrA]]&amp;Risultati[[#This Row],[SqrB]]</f>
        <v/>
      </c>
    </row>
    <row r="78" spans="6:15" x14ac:dyDescent="0.2">
      <c r="F78" s="1" t="str" cm="1">
        <f t="array" ref="F78">IF(ROW()-ROW(Risultati[#Headers])&gt;Check[]*(Check[]-1),"",Check[]*(Check[]-1)-Check[]*(Check[]-1)+ROW()-ROW(Risultati[#Headers]))</f>
        <v/>
      </c>
      <c r="G78" s="1" t="str">
        <f>IF(Risultati[[#This Row],[ID_Riga]]="","",VLOOKUP(F78,Helper[],3,TRUE))</f>
        <v/>
      </c>
      <c r="H78" s="1" t="str">
        <f>IF(Risultati[[#This Row],[ID_Riga]]="","",Risultati[[#This Row],[ID_Riga]]-VLOOKUP(Risultati[[#This Row],[ID_Riga]],Helper[],1,TRUE)+1)</f>
        <v/>
      </c>
      <c r="I78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78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78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78" s="1" t="str">
        <f ca="1">IF(Risultati[[#This Row],[Punti_SqrA]]="","",IF(Risultati[[#This Row],[Punti_SqrA]]=3,0,IF(Risultati[[#This Row],[Punti_SqrA]]=0,3,1)))</f>
        <v/>
      </c>
      <c r="M78" s="1" t="str">
        <f ca="1">IF(Risultati[[#This Row],[Punti_SqrA]]="","",SUM(INDEX(INDIRECT(Risultati[[#This Row],[Tabella]]),Risultati[[#This Row],[RigaTab]],3)))</f>
        <v/>
      </c>
      <c r="N78" s="1" t="str">
        <f ca="1">IF(Risultati[[#This Row],[Punti_SqrA]]="","",SUM(INDEX(INDIRECT(Risultati[[#This Row],[Tabella]]),Risultati[[#This Row],[RigaTab]],4)))</f>
        <v/>
      </c>
      <c r="O78" s="1" t="str">
        <f ca="1">Risultati[[#This Row],[SqrA]]&amp;Risultati[[#This Row],[SqrB]]</f>
        <v/>
      </c>
    </row>
    <row r="79" spans="6:15" x14ac:dyDescent="0.2">
      <c r="F79" s="1" t="str" cm="1">
        <f t="array" ref="F79">IF(ROW()-ROW(Risultati[#Headers])&gt;Check[]*(Check[]-1),"",Check[]*(Check[]-1)-Check[]*(Check[]-1)+ROW()-ROW(Risultati[#Headers]))</f>
        <v/>
      </c>
      <c r="G79" s="1" t="str">
        <f>IF(Risultati[[#This Row],[ID_Riga]]="","",VLOOKUP(F79,Helper[],3,TRUE))</f>
        <v/>
      </c>
      <c r="H79" s="1" t="str">
        <f>IF(Risultati[[#This Row],[ID_Riga]]="","",Risultati[[#This Row],[ID_Riga]]-VLOOKUP(Risultati[[#This Row],[ID_Riga]],Helper[],1,TRUE)+1)</f>
        <v/>
      </c>
      <c r="I79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79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79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79" s="1" t="str">
        <f ca="1">IF(Risultati[[#This Row],[Punti_SqrA]]="","",IF(Risultati[[#This Row],[Punti_SqrA]]=3,0,IF(Risultati[[#This Row],[Punti_SqrA]]=0,3,1)))</f>
        <v/>
      </c>
      <c r="M79" s="1" t="str">
        <f ca="1">IF(Risultati[[#This Row],[Punti_SqrA]]="","",SUM(INDEX(INDIRECT(Risultati[[#This Row],[Tabella]]),Risultati[[#This Row],[RigaTab]],3)))</f>
        <v/>
      </c>
      <c r="N79" s="1" t="str">
        <f ca="1">IF(Risultati[[#This Row],[Punti_SqrA]]="","",SUM(INDEX(INDIRECT(Risultati[[#This Row],[Tabella]]),Risultati[[#This Row],[RigaTab]],4)))</f>
        <v/>
      </c>
      <c r="O79" s="1" t="str">
        <f ca="1">Risultati[[#This Row],[SqrA]]&amp;Risultati[[#This Row],[SqrB]]</f>
        <v/>
      </c>
    </row>
    <row r="80" spans="6:15" x14ac:dyDescent="0.2">
      <c r="F80" s="1" t="str" cm="1">
        <f t="array" ref="F80">IF(ROW()-ROW(Risultati[#Headers])&gt;Check[]*(Check[]-1),"",Check[]*(Check[]-1)-Check[]*(Check[]-1)+ROW()-ROW(Risultati[#Headers]))</f>
        <v/>
      </c>
      <c r="G80" s="1" t="str">
        <f>IF(Risultati[[#This Row],[ID_Riga]]="","",VLOOKUP(F80,Helper[],3,TRUE))</f>
        <v/>
      </c>
      <c r="H80" s="1" t="str">
        <f>IF(Risultati[[#This Row],[ID_Riga]]="","",Risultati[[#This Row],[ID_Riga]]-VLOOKUP(Risultati[[#This Row],[ID_Riga]],Helper[],1,TRUE)+1)</f>
        <v/>
      </c>
      <c r="I80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80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80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80" s="1" t="str">
        <f ca="1">IF(Risultati[[#This Row],[Punti_SqrA]]="","",IF(Risultati[[#This Row],[Punti_SqrA]]=3,0,IF(Risultati[[#This Row],[Punti_SqrA]]=0,3,1)))</f>
        <v/>
      </c>
      <c r="M80" s="1" t="str">
        <f ca="1">IF(Risultati[[#This Row],[Punti_SqrA]]="","",SUM(INDEX(INDIRECT(Risultati[[#This Row],[Tabella]]),Risultati[[#This Row],[RigaTab]],3)))</f>
        <v/>
      </c>
      <c r="N80" s="1" t="str">
        <f ca="1">IF(Risultati[[#This Row],[Punti_SqrA]]="","",SUM(INDEX(INDIRECT(Risultati[[#This Row],[Tabella]]),Risultati[[#This Row],[RigaTab]],4)))</f>
        <v/>
      </c>
      <c r="O80" s="1" t="str">
        <f ca="1">Risultati[[#This Row],[SqrA]]&amp;Risultati[[#This Row],[SqrB]]</f>
        <v/>
      </c>
    </row>
    <row r="81" spans="6:15" x14ac:dyDescent="0.2">
      <c r="F81" s="1" t="str" cm="1">
        <f t="array" ref="F81">IF(ROW()-ROW(Risultati[#Headers])&gt;Check[]*(Check[]-1),"",Check[]*(Check[]-1)-Check[]*(Check[]-1)+ROW()-ROW(Risultati[#Headers]))</f>
        <v/>
      </c>
      <c r="G81" s="1" t="str">
        <f>IF(Risultati[[#This Row],[ID_Riga]]="","",VLOOKUP(F81,Helper[],3,TRUE))</f>
        <v/>
      </c>
      <c r="H81" s="1" t="str">
        <f>IF(Risultati[[#This Row],[ID_Riga]]="","",Risultati[[#This Row],[ID_Riga]]-VLOOKUP(Risultati[[#This Row],[ID_Riga]],Helper[],1,TRUE)+1)</f>
        <v/>
      </c>
      <c r="I81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81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81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81" s="1" t="str">
        <f ca="1">IF(Risultati[[#This Row],[Punti_SqrA]]="","",IF(Risultati[[#This Row],[Punti_SqrA]]=3,0,IF(Risultati[[#This Row],[Punti_SqrA]]=0,3,1)))</f>
        <v/>
      </c>
      <c r="M81" s="1" t="str">
        <f ca="1">IF(Risultati[[#This Row],[Punti_SqrA]]="","",SUM(INDEX(INDIRECT(Risultati[[#This Row],[Tabella]]),Risultati[[#This Row],[RigaTab]],3)))</f>
        <v/>
      </c>
      <c r="N81" s="1" t="str">
        <f ca="1">IF(Risultati[[#This Row],[Punti_SqrA]]="","",SUM(INDEX(INDIRECT(Risultati[[#This Row],[Tabella]]),Risultati[[#This Row],[RigaTab]],4)))</f>
        <v/>
      </c>
      <c r="O81" s="1" t="str">
        <f ca="1">Risultati[[#This Row],[SqrA]]&amp;Risultati[[#This Row],[SqrB]]</f>
        <v/>
      </c>
    </row>
    <row r="82" spans="6:15" x14ac:dyDescent="0.2">
      <c r="F82" s="1" t="str" cm="1">
        <f t="array" ref="F82">IF(ROW()-ROW(Risultati[#Headers])&gt;Check[]*(Check[]-1),"",Check[]*(Check[]-1)-Check[]*(Check[]-1)+ROW()-ROW(Risultati[#Headers]))</f>
        <v/>
      </c>
      <c r="G82" s="1" t="str">
        <f>IF(Risultati[[#This Row],[ID_Riga]]="","",VLOOKUP(F82,Helper[],3,TRUE))</f>
        <v/>
      </c>
      <c r="H82" s="1" t="str">
        <f>IF(Risultati[[#This Row],[ID_Riga]]="","",Risultati[[#This Row],[ID_Riga]]-VLOOKUP(Risultati[[#This Row],[ID_Riga]],Helper[],1,TRUE)+1)</f>
        <v/>
      </c>
      <c r="I82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82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82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82" s="1" t="str">
        <f ca="1">IF(Risultati[[#This Row],[Punti_SqrA]]="","",IF(Risultati[[#This Row],[Punti_SqrA]]=3,0,IF(Risultati[[#This Row],[Punti_SqrA]]=0,3,1)))</f>
        <v/>
      </c>
      <c r="M82" s="1" t="str">
        <f ca="1">IF(Risultati[[#This Row],[Punti_SqrA]]="","",SUM(INDEX(INDIRECT(Risultati[[#This Row],[Tabella]]),Risultati[[#This Row],[RigaTab]],3)))</f>
        <v/>
      </c>
      <c r="N82" s="1" t="str">
        <f ca="1">IF(Risultati[[#This Row],[Punti_SqrA]]="","",SUM(INDEX(INDIRECT(Risultati[[#This Row],[Tabella]]),Risultati[[#This Row],[RigaTab]],4)))</f>
        <v/>
      </c>
      <c r="O82" s="1" t="str">
        <f ca="1">Risultati[[#This Row],[SqrA]]&amp;Risultati[[#This Row],[SqrB]]</f>
        <v/>
      </c>
    </row>
    <row r="83" spans="6:15" x14ac:dyDescent="0.2">
      <c r="F83" s="1" t="str" cm="1">
        <f t="array" ref="F83">IF(ROW()-ROW(Risultati[#Headers])&gt;Check[]*(Check[]-1),"",Check[]*(Check[]-1)-Check[]*(Check[]-1)+ROW()-ROW(Risultati[#Headers]))</f>
        <v/>
      </c>
      <c r="G83" s="1" t="str">
        <f>IF(Risultati[[#This Row],[ID_Riga]]="","",VLOOKUP(F83,Helper[],3,TRUE))</f>
        <v/>
      </c>
      <c r="H83" s="1" t="str">
        <f>IF(Risultati[[#This Row],[ID_Riga]]="","",Risultati[[#This Row],[ID_Riga]]-VLOOKUP(Risultati[[#This Row],[ID_Riga]],Helper[],1,TRUE)+1)</f>
        <v/>
      </c>
      <c r="I83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83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83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83" s="1" t="str">
        <f ca="1">IF(Risultati[[#This Row],[Punti_SqrA]]="","",IF(Risultati[[#This Row],[Punti_SqrA]]=3,0,IF(Risultati[[#This Row],[Punti_SqrA]]=0,3,1)))</f>
        <v/>
      </c>
      <c r="M83" s="1" t="str">
        <f ca="1">IF(Risultati[[#This Row],[Punti_SqrA]]="","",SUM(INDEX(INDIRECT(Risultati[[#This Row],[Tabella]]),Risultati[[#This Row],[RigaTab]],3)))</f>
        <v/>
      </c>
      <c r="N83" s="1" t="str">
        <f ca="1">IF(Risultati[[#This Row],[Punti_SqrA]]="","",SUM(INDEX(INDIRECT(Risultati[[#This Row],[Tabella]]),Risultati[[#This Row],[RigaTab]],4)))</f>
        <v/>
      </c>
      <c r="O83" s="1" t="str">
        <f ca="1">Risultati[[#This Row],[SqrA]]&amp;Risultati[[#This Row],[SqrB]]</f>
        <v/>
      </c>
    </row>
    <row r="84" spans="6:15" x14ac:dyDescent="0.2">
      <c r="F84" s="1" t="str" cm="1">
        <f t="array" ref="F84">IF(ROW()-ROW(Risultati[#Headers])&gt;Check[]*(Check[]-1),"",Check[]*(Check[]-1)-Check[]*(Check[]-1)+ROW()-ROW(Risultati[#Headers]))</f>
        <v/>
      </c>
      <c r="G84" s="1" t="str">
        <f>IF(Risultati[[#This Row],[ID_Riga]]="","",VLOOKUP(F84,Helper[],3,TRUE))</f>
        <v/>
      </c>
      <c r="H84" s="1" t="str">
        <f>IF(Risultati[[#This Row],[ID_Riga]]="","",Risultati[[#This Row],[ID_Riga]]-VLOOKUP(Risultati[[#This Row],[ID_Riga]],Helper[],1,TRUE)+1)</f>
        <v/>
      </c>
      <c r="I84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84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84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84" s="1" t="str">
        <f ca="1">IF(Risultati[[#This Row],[Punti_SqrA]]="","",IF(Risultati[[#This Row],[Punti_SqrA]]=3,0,IF(Risultati[[#This Row],[Punti_SqrA]]=0,3,1)))</f>
        <v/>
      </c>
      <c r="M84" s="1" t="str">
        <f ca="1">IF(Risultati[[#This Row],[Punti_SqrA]]="","",SUM(INDEX(INDIRECT(Risultati[[#This Row],[Tabella]]),Risultati[[#This Row],[RigaTab]],3)))</f>
        <v/>
      </c>
      <c r="N84" s="1" t="str">
        <f ca="1">IF(Risultati[[#This Row],[Punti_SqrA]]="","",SUM(INDEX(INDIRECT(Risultati[[#This Row],[Tabella]]),Risultati[[#This Row],[RigaTab]],4)))</f>
        <v/>
      </c>
      <c r="O84" s="1" t="str">
        <f ca="1">Risultati[[#This Row],[SqrA]]&amp;Risultati[[#This Row],[SqrB]]</f>
        <v/>
      </c>
    </row>
    <row r="85" spans="6:15" x14ac:dyDescent="0.2">
      <c r="F85" s="1" t="str" cm="1">
        <f t="array" ref="F85">IF(ROW()-ROW(Risultati[#Headers])&gt;Check[]*(Check[]-1),"",Check[]*(Check[]-1)-Check[]*(Check[]-1)+ROW()-ROW(Risultati[#Headers]))</f>
        <v/>
      </c>
      <c r="G85" s="1" t="str">
        <f>IF(Risultati[[#This Row],[ID_Riga]]="","",VLOOKUP(F85,Helper[],3,TRUE))</f>
        <v/>
      </c>
      <c r="H85" s="1" t="str">
        <f>IF(Risultati[[#This Row],[ID_Riga]]="","",Risultati[[#This Row],[ID_Riga]]-VLOOKUP(Risultati[[#This Row],[ID_Riga]],Helper[],1,TRUE)+1)</f>
        <v/>
      </c>
      <c r="I85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85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85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85" s="1" t="str">
        <f ca="1">IF(Risultati[[#This Row],[Punti_SqrA]]="","",IF(Risultati[[#This Row],[Punti_SqrA]]=3,0,IF(Risultati[[#This Row],[Punti_SqrA]]=0,3,1)))</f>
        <v/>
      </c>
      <c r="M85" s="1" t="str">
        <f ca="1">IF(Risultati[[#This Row],[Punti_SqrA]]="","",SUM(INDEX(INDIRECT(Risultati[[#This Row],[Tabella]]),Risultati[[#This Row],[RigaTab]],3)))</f>
        <v/>
      </c>
      <c r="N85" s="1" t="str">
        <f ca="1">IF(Risultati[[#This Row],[Punti_SqrA]]="","",SUM(INDEX(INDIRECT(Risultati[[#This Row],[Tabella]]),Risultati[[#This Row],[RigaTab]],4)))</f>
        <v/>
      </c>
      <c r="O85" s="1" t="str">
        <f ca="1">Risultati[[#This Row],[SqrA]]&amp;Risultati[[#This Row],[SqrB]]</f>
        <v/>
      </c>
    </row>
    <row r="86" spans="6:15" x14ac:dyDescent="0.2">
      <c r="F86" s="1" t="str" cm="1">
        <f t="array" ref="F86">IF(ROW()-ROW(Risultati[#Headers])&gt;Check[]*(Check[]-1),"",Check[]*(Check[]-1)-Check[]*(Check[]-1)+ROW()-ROW(Risultati[#Headers]))</f>
        <v/>
      </c>
      <c r="G86" s="1" t="str">
        <f>IF(Risultati[[#This Row],[ID_Riga]]="","",VLOOKUP(F86,Helper[],3,TRUE))</f>
        <v/>
      </c>
      <c r="H86" s="1" t="str">
        <f>IF(Risultati[[#This Row],[ID_Riga]]="","",Risultati[[#This Row],[ID_Riga]]-VLOOKUP(Risultati[[#This Row],[ID_Riga]],Helper[],1,TRUE)+1)</f>
        <v/>
      </c>
      <c r="I86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86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86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86" s="1" t="str">
        <f ca="1">IF(Risultati[[#This Row],[Punti_SqrA]]="","",IF(Risultati[[#This Row],[Punti_SqrA]]=3,0,IF(Risultati[[#This Row],[Punti_SqrA]]=0,3,1)))</f>
        <v/>
      </c>
      <c r="M86" s="1" t="str">
        <f ca="1">IF(Risultati[[#This Row],[Punti_SqrA]]="","",SUM(INDEX(INDIRECT(Risultati[[#This Row],[Tabella]]),Risultati[[#This Row],[RigaTab]],3)))</f>
        <v/>
      </c>
      <c r="N86" s="1" t="str">
        <f ca="1">IF(Risultati[[#This Row],[Punti_SqrA]]="","",SUM(INDEX(INDIRECT(Risultati[[#This Row],[Tabella]]),Risultati[[#This Row],[RigaTab]],4)))</f>
        <v/>
      </c>
      <c r="O86" s="1" t="str">
        <f ca="1">Risultati[[#This Row],[SqrA]]&amp;Risultati[[#This Row],[SqrB]]</f>
        <v/>
      </c>
    </row>
    <row r="87" spans="6:15" x14ac:dyDescent="0.2">
      <c r="F87" s="1" t="str" cm="1">
        <f t="array" ref="F87">IF(ROW()-ROW(Risultati[#Headers])&gt;Check[]*(Check[]-1),"",Check[]*(Check[]-1)-Check[]*(Check[]-1)+ROW()-ROW(Risultati[#Headers]))</f>
        <v/>
      </c>
      <c r="G87" s="1" t="str">
        <f>IF(Risultati[[#This Row],[ID_Riga]]="","",VLOOKUP(F87,Helper[],3,TRUE))</f>
        <v/>
      </c>
      <c r="H87" s="1" t="str">
        <f>IF(Risultati[[#This Row],[ID_Riga]]="","",Risultati[[#This Row],[ID_Riga]]-VLOOKUP(Risultati[[#This Row],[ID_Riga]],Helper[],1,TRUE)+1)</f>
        <v/>
      </c>
      <c r="I87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87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87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87" s="1" t="str">
        <f ca="1">IF(Risultati[[#This Row],[Punti_SqrA]]="","",IF(Risultati[[#This Row],[Punti_SqrA]]=3,0,IF(Risultati[[#This Row],[Punti_SqrA]]=0,3,1)))</f>
        <v/>
      </c>
      <c r="M87" s="1" t="str">
        <f ca="1">IF(Risultati[[#This Row],[Punti_SqrA]]="","",SUM(INDEX(INDIRECT(Risultati[[#This Row],[Tabella]]),Risultati[[#This Row],[RigaTab]],3)))</f>
        <v/>
      </c>
      <c r="N87" s="1" t="str">
        <f ca="1">IF(Risultati[[#This Row],[Punti_SqrA]]="","",SUM(INDEX(INDIRECT(Risultati[[#This Row],[Tabella]]),Risultati[[#This Row],[RigaTab]],4)))</f>
        <v/>
      </c>
      <c r="O87" s="1" t="str">
        <f ca="1">Risultati[[#This Row],[SqrA]]&amp;Risultati[[#This Row],[SqrB]]</f>
        <v/>
      </c>
    </row>
    <row r="88" spans="6:15" x14ac:dyDescent="0.2">
      <c r="F88" s="1" t="str" cm="1">
        <f t="array" ref="F88">IF(ROW()-ROW(Risultati[#Headers])&gt;Check[]*(Check[]-1),"",Check[]*(Check[]-1)-Check[]*(Check[]-1)+ROW()-ROW(Risultati[#Headers]))</f>
        <v/>
      </c>
      <c r="G88" s="1" t="str">
        <f>IF(Risultati[[#This Row],[ID_Riga]]="","",VLOOKUP(F88,Helper[],3,TRUE))</f>
        <v/>
      </c>
      <c r="H88" s="1" t="str">
        <f>IF(Risultati[[#This Row],[ID_Riga]]="","",Risultati[[#This Row],[ID_Riga]]-VLOOKUP(Risultati[[#This Row],[ID_Riga]],Helper[],1,TRUE)+1)</f>
        <v/>
      </c>
      <c r="I88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88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88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88" s="1" t="str">
        <f ca="1">IF(Risultati[[#This Row],[Punti_SqrA]]="","",IF(Risultati[[#This Row],[Punti_SqrA]]=3,0,IF(Risultati[[#This Row],[Punti_SqrA]]=0,3,1)))</f>
        <v/>
      </c>
      <c r="M88" s="1" t="str">
        <f ca="1">IF(Risultati[[#This Row],[Punti_SqrA]]="","",SUM(INDEX(INDIRECT(Risultati[[#This Row],[Tabella]]),Risultati[[#This Row],[RigaTab]],3)))</f>
        <v/>
      </c>
      <c r="N88" s="1" t="str">
        <f ca="1">IF(Risultati[[#This Row],[Punti_SqrA]]="","",SUM(INDEX(INDIRECT(Risultati[[#This Row],[Tabella]]),Risultati[[#This Row],[RigaTab]],4)))</f>
        <v/>
      </c>
      <c r="O88" s="1" t="str">
        <f ca="1">Risultati[[#This Row],[SqrA]]&amp;Risultati[[#This Row],[SqrB]]</f>
        <v/>
      </c>
    </row>
    <row r="89" spans="6:15" x14ac:dyDescent="0.2">
      <c r="F89" s="1" t="str" cm="1">
        <f t="array" ref="F89">IF(ROW()-ROW(Risultati[#Headers])&gt;Check[]*(Check[]-1),"",Check[]*(Check[]-1)-Check[]*(Check[]-1)+ROW()-ROW(Risultati[#Headers]))</f>
        <v/>
      </c>
      <c r="G89" s="1" t="str">
        <f>IF(Risultati[[#This Row],[ID_Riga]]="","",VLOOKUP(F89,Helper[],3,TRUE))</f>
        <v/>
      </c>
      <c r="H89" s="1" t="str">
        <f>IF(Risultati[[#This Row],[ID_Riga]]="","",Risultati[[#This Row],[ID_Riga]]-VLOOKUP(Risultati[[#This Row],[ID_Riga]],Helper[],1,TRUE)+1)</f>
        <v/>
      </c>
      <c r="I89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89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89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89" s="1" t="str">
        <f ca="1">IF(Risultati[[#This Row],[Punti_SqrA]]="","",IF(Risultati[[#This Row],[Punti_SqrA]]=3,0,IF(Risultati[[#This Row],[Punti_SqrA]]=0,3,1)))</f>
        <v/>
      </c>
      <c r="M89" s="1" t="str">
        <f ca="1">IF(Risultati[[#This Row],[Punti_SqrA]]="","",SUM(INDEX(INDIRECT(Risultati[[#This Row],[Tabella]]),Risultati[[#This Row],[RigaTab]],3)))</f>
        <v/>
      </c>
      <c r="N89" s="1" t="str">
        <f ca="1">IF(Risultati[[#This Row],[Punti_SqrA]]="","",SUM(INDEX(INDIRECT(Risultati[[#This Row],[Tabella]]),Risultati[[#This Row],[RigaTab]],4)))</f>
        <v/>
      </c>
      <c r="O89" s="1" t="str">
        <f ca="1">Risultati[[#This Row],[SqrA]]&amp;Risultati[[#This Row],[SqrB]]</f>
        <v/>
      </c>
    </row>
    <row r="90" spans="6:15" x14ac:dyDescent="0.2">
      <c r="F90" s="1" t="str" cm="1">
        <f t="array" ref="F90">IF(ROW()-ROW(Risultati[#Headers])&gt;Check[]*(Check[]-1),"",Check[]*(Check[]-1)-Check[]*(Check[]-1)+ROW()-ROW(Risultati[#Headers]))</f>
        <v/>
      </c>
      <c r="G90" s="1" t="str">
        <f>IF(Risultati[[#This Row],[ID_Riga]]="","",VLOOKUP(F90,Helper[],3,TRUE))</f>
        <v/>
      </c>
      <c r="H90" s="1" t="str">
        <f>IF(Risultati[[#This Row],[ID_Riga]]="","",Risultati[[#This Row],[ID_Riga]]-VLOOKUP(Risultati[[#This Row],[ID_Riga]],Helper[],1,TRUE)+1)</f>
        <v/>
      </c>
      <c r="I90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90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90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90" s="1" t="str">
        <f ca="1">IF(Risultati[[#This Row],[Punti_SqrA]]="","",IF(Risultati[[#This Row],[Punti_SqrA]]=3,0,IF(Risultati[[#This Row],[Punti_SqrA]]=0,3,1)))</f>
        <v/>
      </c>
      <c r="M90" s="1" t="str">
        <f ca="1">IF(Risultati[[#This Row],[Punti_SqrA]]="","",SUM(INDEX(INDIRECT(Risultati[[#This Row],[Tabella]]),Risultati[[#This Row],[RigaTab]],3)))</f>
        <v/>
      </c>
      <c r="N90" s="1" t="str">
        <f ca="1">IF(Risultati[[#This Row],[Punti_SqrA]]="","",SUM(INDEX(INDIRECT(Risultati[[#This Row],[Tabella]]),Risultati[[#This Row],[RigaTab]],4)))</f>
        <v/>
      </c>
      <c r="O90" s="1" t="str">
        <f ca="1">Risultati[[#This Row],[SqrA]]&amp;Risultati[[#This Row],[SqrB]]</f>
        <v/>
      </c>
    </row>
    <row r="91" spans="6:15" x14ac:dyDescent="0.2">
      <c r="F91" s="1" t="str" cm="1">
        <f t="array" ref="F91">IF(ROW()-ROW(Risultati[#Headers])&gt;Check[]*(Check[]-1),"",Check[]*(Check[]-1)-Check[]*(Check[]-1)+ROW()-ROW(Risultati[#Headers]))</f>
        <v/>
      </c>
      <c r="G91" s="1" t="str">
        <f>IF(Risultati[[#This Row],[ID_Riga]]="","",VLOOKUP(F91,Helper[],3,TRUE))</f>
        <v/>
      </c>
      <c r="H91" s="1" t="str">
        <f>IF(Risultati[[#This Row],[ID_Riga]]="","",Risultati[[#This Row],[ID_Riga]]-VLOOKUP(Risultati[[#This Row],[ID_Riga]],Helper[],1,TRUE)+1)</f>
        <v/>
      </c>
      <c r="I91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91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91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91" s="1" t="str">
        <f ca="1">IF(Risultati[[#This Row],[Punti_SqrA]]="","",IF(Risultati[[#This Row],[Punti_SqrA]]=3,0,IF(Risultati[[#This Row],[Punti_SqrA]]=0,3,1)))</f>
        <v/>
      </c>
      <c r="M91" s="1" t="str">
        <f ca="1">IF(Risultati[[#This Row],[Punti_SqrA]]="","",SUM(INDEX(INDIRECT(Risultati[[#This Row],[Tabella]]),Risultati[[#This Row],[RigaTab]],3)))</f>
        <v/>
      </c>
      <c r="N91" s="1" t="str">
        <f ca="1">IF(Risultati[[#This Row],[Punti_SqrA]]="","",SUM(INDEX(INDIRECT(Risultati[[#This Row],[Tabella]]),Risultati[[#This Row],[RigaTab]],4)))</f>
        <v/>
      </c>
      <c r="O91" s="1" t="str">
        <f ca="1">Risultati[[#This Row],[SqrA]]&amp;Risultati[[#This Row],[SqrB]]</f>
        <v/>
      </c>
    </row>
    <row r="92" spans="6:15" x14ac:dyDescent="0.2">
      <c r="F92" s="1" t="str" cm="1">
        <f t="array" ref="F92">IF(ROW()-ROW(Risultati[#Headers])&gt;Check[]*(Check[]-1),"",Check[]*(Check[]-1)-Check[]*(Check[]-1)+ROW()-ROW(Risultati[#Headers]))</f>
        <v/>
      </c>
      <c r="G92" s="1" t="str">
        <f>IF(Risultati[[#This Row],[ID_Riga]]="","",VLOOKUP(F92,Helper[],3,TRUE))</f>
        <v/>
      </c>
      <c r="H92" s="1" t="str">
        <f>IF(Risultati[[#This Row],[ID_Riga]]="","",Risultati[[#This Row],[ID_Riga]]-VLOOKUP(Risultati[[#This Row],[ID_Riga]],Helper[],1,TRUE)+1)</f>
        <v/>
      </c>
      <c r="I92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92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92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92" s="1" t="str">
        <f ca="1">IF(Risultati[[#This Row],[Punti_SqrA]]="","",IF(Risultati[[#This Row],[Punti_SqrA]]=3,0,IF(Risultati[[#This Row],[Punti_SqrA]]=0,3,1)))</f>
        <v/>
      </c>
      <c r="M92" s="1" t="str">
        <f ca="1">IF(Risultati[[#This Row],[Punti_SqrA]]="","",SUM(INDEX(INDIRECT(Risultati[[#This Row],[Tabella]]),Risultati[[#This Row],[RigaTab]],3)))</f>
        <v/>
      </c>
      <c r="N92" s="1" t="str">
        <f ca="1">IF(Risultati[[#This Row],[Punti_SqrA]]="","",SUM(INDEX(INDIRECT(Risultati[[#This Row],[Tabella]]),Risultati[[#This Row],[RigaTab]],4)))</f>
        <v/>
      </c>
      <c r="O92" s="1" t="str">
        <f ca="1">Risultati[[#This Row],[SqrA]]&amp;Risultati[[#This Row],[SqrB]]</f>
        <v/>
      </c>
    </row>
    <row r="93" spans="6:15" x14ac:dyDescent="0.2">
      <c r="F93" s="1" t="str" cm="1">
        <f t="array" ref="F93">IF(ROW()-ROW(Risultati[#Headers])&gt;Check[]*(Check[]-1),"",Check[]*(Check[]-1)-Check[]*(Check[]-1)+ROW()-ROW(Risultati[#Headers]))</f>
        <v/>
      </c>
      <c r="G93" s="1" t="str">
        <f>IF(Risultati[[#This Row],[ID_Riga]]="","",VLOOKUP(F93,Helper[],3,TRUE))</f>
        <v/>
      </c>
      <c r="H93" s="1" t="str">
        <f>IF(Risultati[[#This Row],[ID_Riga]]="","",Risultati[[#This Row],[ID_Riga]]-VLOOKUP(Risultati[[#This Row],[ID_Riga]],Helper[],1,TRUE)+1)</f>
        <v/>
      </c>
      <c r="I93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93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93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93" s="1" t="str">
        <f ca="1">IF(Risultati[[#This Row],[Punti_SqrA]]="","",IF(Risultati[[#This Row],[Punti_SqrA]]=3,0,IF(Risultati[[#This Row],[Punti_SqrA]]=0,3,1)))</f>
        <v/>
      </c>
      <c r="M93" s="1" t="str">
        <f ca="1">IF(Risultati[[#This Row],[Punti_SqrA]]="","",SUM(INDEX(INDIRECT(Risultati[[#This Row],[Tabella]]),Risultati[[#This Row],[RigaTab]],3)))</f>
        <v/>
      </c>
      <c r="N93" s="1" t="str">
        <f ca="1">IF(Risultati[[#This Row],[Punti_SqrA]]="","",SUM(INDEX(INDIRECT(Risultati[[#This Row],[Tabella]]),Risultati[[#This Row],[RigaTab]],4)))</f>
        <v/>
      </c>
      <c r="O93" s="1" t="str">
        <f ca="1">Risultati[[#This Row],[SqrA]]&amp;Risultati[[#This Row],[SqrB]]</f>
        <v/>
      </c>
    </row>
    <row r="94" spans="6:15" x14ac:dyDescent="0.2">
      <c r="F94" s="1" t="str" cm="1">
        <f t="array" ref="F94">IF(ROW()-ROW(Risultati[#Headers])&gt;Check[]*(Check[]-1),"",Check[]*(Check[]-1)-Check[]*(Check[]-1)+ROW()-ROW(Risultati[#Headers]))</f>
        <v/>
      </c>
      <c r="G94" s="1" t="str">
        <f>IF(Risultati[[#This Row],[ID_Riga]]="","",VLOOKUP(F94,Helper[],3,TRUE))</f>
        <v/>
      </c>
      <c r="H94" s="1" t="str">
        <f>IF(Risultati[[#This Row],[ID_Riga]]="","",Risultati[[#This Row],[ID_Riga]]-VLOOKUP(Risultati[[#This Row],[ID_Riga]],Helper[],1,TRUE)+1)</f>
        <v/>
      </c>
      <c r="I94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94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94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94" s="1" t="str">
        <f ca="1">IF(Risultati[[#This Row],[Punti_SqrA]]="","",IF(Risultati[[#This Row],[Punti_SqrA]]=3,0,IF(Risultati[[#This Row],[Punti_SqrA]]=0,3,1)))</f>
        <v/>
      </c>
      <c r="M94" s="1" t="str">
        <f ca="1">IF(Risultati[[#This Row],[Punti_SqrA]]="","",SUM(INDEX(INDIRECT(Risultati[[#This Row],[Tabella]]),Risultati[[#This Row],[RigaTab]],3)))</f>
        <v/>
      </c>
      <c r="N94" s="1" t="str">
        <f ca="1">IF(Risultati[[#This Row],[Punti_SqrA]]="","",SUM(INDEX(INDIRECT(Risultati[[#This Row],[Tabella]]),Risultati[[#This Row],[RigaTab]],4)))</f>
        <v/>
      </c>
      <c r="O94" s="1" t="str">
        <f ca="1">Risultati[[#This Row],[SqrA]]&amp;Risultati[[#This Row],[SqrB]]</f>
        <v/>
      </c>
    </row>
    <row r="95" spans="6:15" x14ac:dyDescent="0.2">
      <c r="F95" s="1" t="str" cm="1">
        <f t="array" ref="F95">IF(ROW()-ROW(Risultati[#Headers])&gt;Check[]*(Check[]-1),"",Check[]*(Check[]-1)-Check[]*(Check[]-1)+ROW()-ROW(Risultati[#Headers]))</f>
        <v/>
      </c>
      <c r="G95" s="1" t="str">
        <f>IF(Risultati[[#This Row],[ID_Riga]]="","",VLOOKUP(F95,Helper[],3,TRUE))</f>
        <v/>
      </c>
      <c r="H95" s="1" t="str">
        <f>IF(Risultati[[#This Row],[ID_Riga]]="","",Risultati[[#This Row],[ID_Riga]]-VLOOKUP(Risultati[[#This Row],[ID_Riga]],Helper[],1,TRUE)+1)</f>
        <v/>
      </c>
      <c r="I95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95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95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95" s="1" t="str">
        <f ca="1">IF(Risultati[[#This Row],[Punti_SqrA]]="","",IF(Risultati[[#This Row],[Punti_SqrA]]=3,0,IF(Risultati[[#This Row],[Punti_SqrA]]=0,3,1)))</f>
        <v/>
      </c>
      <c r="M95" s="1" t="str">
        <f ca="1">IF(Risultati[[#This Row],[Punti_SqrA]]="","",SUM(INDEX(INDIRECT(Risultati[[#This Row],[Tabella]]),Risultati[[#This Row],[RigaTab]],3)))</f>
        <v/>
      </c>
      <c r="N95" s="1" t="str">
        <f ca="1">IF(Risultati[[#This Row],[Punti_SqrA]]="","",SUM(INDEX(INDIRECT(Risultati[[#This Row],[Tabella]]),Risultati[[#This Row],[RigaTab]],4)))</f>
        <v/>
      </c>
      <c r="O95" s="1" t="str">
        <f ca="1">Risultati[[#This Row],[SqrA]]&amp;Risultati[[#This Row],[SqrB]]</f>
        <v/>
      </c>
    </row>
    <row r="96" spans="6:15" x14ac:dyDescent="0.2">
      <c r="F96" s="1" t="str" cm="1">
        <f t="array" ref="F96">IF(ROW()-ROW(Risultati[#Headers])&gt;Check[]*(Check[]-1),"",Check[]*(Check[]-1)-Check[]*(Check[]-1)+ROW()-ROW(Risultati[#Headers]))</f>
        <v/>
      </c>
      <c r="G96" s="1" t="str">
        <f>IF(Risultati[[#This Row],[ID_Riga]]="","",VLOOKUP(F96,Helper[],3,TRUE))</f>
        <v/>
      </c>
      <c r="H96" s="1" t="str">
        <f>IF(Risultati[[#This Row],[ID_Riga]]="","",Risultati[[#This Row],[ID_Riga]]-VLOOKUP(Risultati[[#This Row],[ID_Riga]],Helper[],1,TRUE)+1)</f>
        <v/>
      </c>
      <c r="I96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96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96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96" s="1" t="str">
        <f ca="1">IF(Risultati[[#This Row],[Punti_SqrA]]="","",IF(Risultati[[#This Row],[Punti_SqrA]]=3,0,IF(Risultati[[#This Row],[Punti_SqrA]]=0,3,1)))</f>
        <v/>
      </c>
      <c r="M96" s="1" t="str">
        <f ca="1">IF(Risultati[[#This Row],[Punti_SqrA]]="","",SUM(INDEX(INDIRECT(Risultati[[#This Row],[Tabella]]),Risultati[[#This Row],[RigaTab]],3)))</f>
        <v/>
      </c>
      <c r="N96" s="1" t="str">
        <f ca="1">IF(Risultati[[#This Row],[Punti_SqrA]]="","",SUM(INDEX(INDIRECT(Risultati[[#This Row],[Tabella]]),Risultati[[#This Row],[RigaTab]],4)))</f>
        <v/>
      </c>
      <c r="O96" s="1" t="str">
        <f ca="1">Risultati[[#This Row],[SqrA]]&amp;Risultati[[#This Row],[SqrB]]</f>
        <v/>
      </c>
    </row>
    <row r="97" spans="6:15" x14ac:dyDescent="0.2">
      <c r="F97" s="1" t="str" cm="1">
        <f t="array" ref="F97">IF(ROW()-ROW(Risultati[#Headers])&gt;Check[]*(Check[]-1),"",Check[]*(Check[]-1)-Check[]*(Check[]-1)+ROW()-ROW(Risultati[#Headers]))</f>
        <v/>
      </c>
      <c r="G97" s="1" t="str">
        <f>IF(Risultati[[#This Row],[ID_Riga]]="","",VLOOKUP(F97,Helper[],3,TRUE))</f>
        <v/>
      </c>
      <c r="H97" s="1" t="str">
        <f>IF(Risultati[[#This Row],[ID_Riga]]="","",Risultati[[#This Row],[ID_Riga]]-VLOOKUP(Risultati[[#This Row],[ID_Riga]],Helper[],1,TRUE)+1)</f>
        <v/>
      </c>
      <c r="I97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97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97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97" s="1" t="str">
        <f ca="1">IF(Risultati[[#This Row],[Punti_SqrA]]="","",IF(Risultati[[#This Row],[Punti_SqrA]]=3,0,IF(Risultati[[#This Row],[Punti_SqrA]]=0,3,1)))</f>
        <v/>
      </c>
      <c r="M97" s="1" t="str">
        <f ca="1">IF(Risultati[[#This Row],[Punti_SqrA]]="","",SUM(INDEX(INDIRECT(Risultati[[#This Row],[Tabella]]),Risultati[[#This Row],[RigaTab]],3)))</f>
        <v/>
      </c>
      <c r="N97" s="1" t="str">
        <f ca="1">IF(Risultati[[#This Row],[Punti_SqrA]]="","",SUM(INDEX(INDIRECT(Risultati[[#This Row],[Tabella]]),Risultati[[#This Row],[RigaTab]],4)))</f>
        <v/>
      </c>
      <c r="O97" s="1" t="str">
        <f ca="1">Risultati[[#This Row],[SqrA]]&amp;Risultati[[#This Row],[SqrB]]</f>
        <v/>
      </c>
    </row>
    <row r="98" spans="6:15" x14ac:dyDescent="0.2">
      <c r="F98" s="1" t="str" cm="1">
        <f t="array" ref="F98">IF(ROW()-ROW(Risultati[#Headers])&gt;Check[]*(Check[]-1),"",Check[]*(Check[]-1)-Check[]*(Check[]-1)+ROW()-ROW(Risultati[#Headers]))</f>
        <v/>
      </c>
      <c r="G98" s="1" t="str">
        <f>IF(Risultati[[#This Row],[ID_Riga]]="","",VLOOKUP(F98,Helper[],3,TRUE))</f>
        <v/>
      </c>
      <c r="H98" s="1" t="str">
        <f>IF(Risultati[[#This Row],[ID_Riga]]="","",Risultati[[#This Row],[ID_Riga]]-VLOOKUP(Risultati[[#This Row],[ID_Riga]],Helper[],1,TRUE)+1)</f>
        <v/>
      </c>
      <c r="I98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98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98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98" s="1" t="str">
        <f ca="1">IF(Risultati[[#This Row],[Punti_SqrA]]="","",IF(Risultati[[#This Row],[Punti_SqrA]]=3,0,IF(Risultati[[#This Row],[Punti_SqrA]]=0,3,1)))</f>
        <v/>
      </c>
      <c r="M98" s="1" t="str">
        <f ca="1">IF(Risultati[[#This Row],[Punti_SqrA]]="","",SUM(INDEX(INDIRECT(Risultati[[#This Row],[Tabella]]),Risultati[[#This Row],[RigaTab]],3)))</f>
        <v/>
      </c>
      <c r="N98" s="1" t="str">
        <f ca="1">IF(Risultati[[#This Row],[Punti_SqrA]]="","",SUM(INDEX(INDIRECT(Risultati[[#This Row],[Tabella]]),Risultati[[#This Row],[RigaTab]],4)))</f>
        <v/>
      </c>
      <c r="O98" s="1" t="str">
        <f ca="1">Risultati[[#This Row],[SqrA]]&amp;Risultati[[#This Row],[SqrB]]</f>
        <v/>
      </c>
    </row>
    <row r="99" spans="6:15" x14ac:dyDescent="0.2">
      <c r="F99" s="1" t="str" cm="1">
        <f t="array" ref="F99">IF(ROW()-ROW(Risultati[#Headers])&gt;Check[]*(Check[]-1),"",Check[]*(Check[]-1)-Check[]*(Check[]-1)+ROW()-ROW(Risultati[#Headers]))</f>
        <v/>
      </c>
      <c r="G99" s="1" t="str">
        <f>IF(Risultati[[#This Row],[ID_Riga]]="","",VLOOKUP(F99,Helper[],3,TRUE))</f>
        <v/>
      </c>
      <c r="H99" s="1" t="str">
        <f>IF(Risultati[[#This Row],[ID_Riga]]="","",Risultati[[#This Row],[ID_Riga]]-VLOOKUP(Risultati[[#This Row],[ID_Riga]],Helper[],1,TRUE)+1)</f>
        <v/>
      </c>
      <c r="I99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99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99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99" s="1" t="str">
        <f ca="1">IF(Risultati[[#This Row],[Punti_SqrA]]="","",IF(Risultati[[#This Row],[Punti_SqrA]]=3,0,IF(Risultati[[#This Row],[Punti_SqrA]]=0,3,1)))</f>
        <v/>
      </c>
      <c r="M99" s="1" t="str">
        <f ca="1">IF(Risultati[[#This Row],[Punti_SqrA]]="","",SUM(INDEX(INDIRECT(Risultati[[#This Row],[Tabella]]),Risultati[[#This Row],[RigaTab]],3)))</f>
        <v/>
      </c>
      <c r="N99" s="1" t="str">
        <f ca="1">IF(Risultati[[#This Row],[Punti_SqrA]]="","",SUM(INDEX(INDIRECT(Risultati[[#This Row],[Tabella]]),Risultati[[#This Row],[RigaTab]],4)))</f>
        <v/>
      </c>
      <c r="O99" s="1" t="str">
        <f ca="1">Risultati[[#This Row],[SqrA]]&amp;Risultati[[#This Row],[SqrB]]</f>
        <v/>
      </c>
    </row>
    <row r="100" spans="6:15" x14ac:dyDescent="0.2">
      <c r="F100" s="1" t="str" cm="1">
        <f t="array" ref="F100">IF(ROW()-ROW(Risultati[#Headers])&gt;Check[]*(Check[]-1),"",Check[]*(Check[]-1)-Check[]*(Check[]-1)+ROW()-ROW(Risultati[#Headers]))</f>
        <v/>
      </c>
      <c r="G100" s="1" t="str">
        <f>IF(Risultati[[#This Row],[ID_Riga]]="","",VLOOKUP(F100,Helper[],3,TRUE))</f>
        <v/>
      </c>
      <c r="H100" s="1" t="str">
        <f>IF(Risultati[[#This Row],[ID_Riga]]="","",Risultati[[#This Row],[ID_Riga]]-VLOOKUP(Risultati[[#This Row],[ID_Riga]],Helper[],1,TRUE)+1)</f>
        <v/>
      </c>
      <c r="I100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00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00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00" s="1" t="str">
        <f ca="1">IF(Risultati[[#This Row],[Punti_SqrA]]="","",IF(Risultati[[#This Row],[Punti_SqrA]]=3,0,IF(Risultati[[#This Row],[Punti_SqrA]]=0,3,1)))</f>
        <v/>
      </c>
      <c r="M100" s="1" t="str">
        <f ca="1">IF(Risultati[[#This Row],[Punti_SqrA]]="","",SUM(INDEX(INDIRECT(Risultati[[#This Row],[Tabella]]),Risultati[[#This Row],[RigaTab]],3)))</f>
        <v/>
      </c>
      <c r="N100" s="1" t="str">
        <f ca="1">IF(Risultati[[#This Row],[Punti_SqrA]]="","",SUM(INDEX(INDIRECT(Risultati[[#This Row],[Tabella]]),Risultati[[#This Row],[RigaTab]],4)))</f>
        <v/>
      </c>
      <c r="O100" s="1" t="str">
        <f ca="1">Risultati[[#This Row],[SqrA]]&amp;Risultati[[#This Row],[SqrB]]</f>
        <v/>
      </c>
    </row>
    <row r="101" spans="6:15" x14ac:dyDescent="0.2">
      <c r="F101" s="1" t="str" cm="1">
        <f t="array" ref="F101">IF(ROW()-ROW(Risultati[#Headers])&gt;Check[]*(Check[]-1),"",Check[]*(Check[]-1)-Check[]*(Check[]-1)+ROW()-ROW(Risultati[#Headers]))</f>
        <v/>
      </c>
      <c r="G101" s="1" t="str">
        <f>IF(Risultati[[#This Row],[ID_Riga]]="","",VLOOKUP(F101,Helper[],3,TRUE))</f>
        <v/>
      </c>
      <c r="H101" s="1" t="str">
        <f>IF(Risultati[[#This Row],[ID_Riga]]="","",Risultati[[#This Row],[ID_Riga]]-VLOOKUP(Risultati[[#This Row],[ID_Riga]],Helper[],1,TRUE)+1)</f>
        <v/>
      </c>
      <c r="I101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01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01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01" s="1" t="str">
        <f ca="1">IF(Risultati[[#This Row],[Punti_SqrA]]="","",IF(Risultati[[#This Row],[Punti_SqrA]]=3,0,IF(Risultati[[#This Row],[Punti_SqrA]]=0,3,1)))</f>
        <v/>
      </c>
      <c r="M101" s="1" t="str">
        <f ca="1">IF(Risultati[[#This Row],[Punti_SqrA]]="","",SUM(INDEX(INDIRECT(Risultati[[#This Row],[Tabella]]),Risultati[[#This Row],[RigaTab]],3)))</f>
        <v/>
      </c>
      <c r="N101" s="1" t="str">
        <f ca="1">IF(Risultati[[#This Row],[Punti_SqrA]]="","",SUM(INDEX(INDIRECT(Risultati[[#This Row],[Tabella]]),Risultati[[#This Row],[RigaTab]],4)))</f>
        <v/>
      </c>
      <c r="O101" s="1" t="str">
        <f ca="1">Risultati[[#This Row],[SqrA]]&amp;Risultati[[#This Row],[SqrB]]</f>
        <v/>
      </c>
    </row>
    <row r="102" spans="6:15" x14ac:dyDescent="0.2">
      <c r="F102" s="1" t="str" cm="1">
        <f t="array" ref="F102">IF(ROW()-ROW(Risultati[#Headers])&gt;Check[]*(Check[]-1),"",Check[]*(Check[]-1)-Check[]*(Check[]-1)+ROW()-ROW(Risultati[#Headers]))</f>
        <v/>
      </c>
      <c r="G102" s="1" t="str">
        <f>IF(Risultati[[#This Row],[ID_Riga]]="","",VLOOKUP(F102,Helper[],3,TRUE))</f>
        <v/>
      </c>
      <c r="H102" s="1" t="str">
        <f>IF(Risultati[[#This Row],[ID_Riga]]="","",Risultati[[#This Row],[ID_Riga]]-VLOOKUP(Risultati[[#This Row],[ID_Riga]],Helper[],1,TRUE)+1)</f>
        <v/>
      </c>
      <c r="I102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02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02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02" s="1" t="str">
        <f ca="1">IF(Risultati[[#This Row],[Punti_SqrA]]="","",IF(Risultati[[#This Row],[Punti_SqrA]]=3,0,IF(Risultati[[#This Row],[Punti_SqrA]]=0,3,1)))</f>
        <v/>
      </c>
      <c r="M102" s="1" t="str">
        <f ca="1">IF(Risultati[[#This Row],[Punti_SqrA]]="","",SUM(INDEX(INDIRECT(Risultati[[#This Row],[Tabella]]),Risultati[[#This Row],[RigaTab]],3)))</f>
        <v/>
      </c>
      <c r="N102" s="1" t="str">
        <f ca="1">IF(Risultati[[#This Row],[Punti_SqrA]]="","",SUM(INDEX(INDIRECT(Risultati[[#This Row],[Tabella]]),Risultati[[#This Row],[RigaTab]],4)))</f>
        <v/>
      </c>
      <c r="O102" s="1" t="str">
        <f ca="1">Risultati[[#This Row],[SqrA]]&amp;Risultati[[#This Row],[SqrB]]</f>
        <v/>
      </c>
    </row>
    <row r="103" spans="6:15" x14ac:dyDescent="0.2">
      <c r="F103" s="1" t="str" cm="1">
        <f t="array" ref="F103">IF(ROW()-ROW(Risultati[#Headers])&gt;Check[]*(Check[]-1),"",Check[]*(Check[]-1)-Check[]*(Check[]-1)+ROW()-ROW(Risultati[#Headers]))</f>
        <v/>
      </c>
      <c r="G103" s="1" t="str">
        <f>IF(Risultati[[#This Row],[ID_Riga]]="","",VLOOKUP(F103,Helper[],3,TRUE))</f>
        <v/>
      </c>
      <c r="H103" s="1" t="str">
        <f>IF(Risultati[[#This Row],[ID_Riga]]="","",Risultati[[#This Row],[ID_Riga]]-VLOOKUP(Risultati[[#This Row],[ID_Riga]],Helper[],1,TRUE)+1)</f>
        <v/>
      </c>
      <c r="I103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03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03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03" s="1" t="str">
        <f ca="1">IF(Risultati[[#This Row],[Punti_SqrA]]="","",IF(Risultati[[#This Row],[Punti_SqrA]]=3,0,IF(Risultati[[#This Row],[Punti_SqrA]]=0,3,1)))</f>
        <v/>
      </c>
      <c r="M103" s="1" t="str">
        <f ca="1">IF(Risultati[[#This Row],[Punti_SqrA]]="","",SUM(INDEX(INDIRECT(Risultati[[#This Row],[Tabella]]),Risultati[[#This Row],[RigaTab]],3)))</f>
        <v/>
      </c>
      <c r="N103" s="1" t="str">
        <f ca="1">IF(Risultati[[#This Row],[Punti_SqrA]]="","",SUM(INDEX(INDIRECT(Risultati[[#This Row],[Tabella]]),Risultati[[#This Row],[RigaTab]],4)))</f>
        <v/>
      </c>
      <c r="O103" s="1" t="str">
        <f ca="1">Risultati[[#This Row],[SqrA]]&amp;Risultati[[#This Row],[SqrB]]</f>
        <v/>
      </c>
    </row>
    <row r="104" spans="6:15" x14ac:dyDescent="0.2">
      <c r="F104" s="1" t="str" cm="1">
        <f t="array" ref="F104">IF(ROW()-ROW(Risultati[#Headers])&gt;Check[]*(Check[]-1),"",Check[]*(Check[]-1)-Check[]*(Check[]-1)+ROW()-ROW(Risultati[#Headers]))</f>
        <v/>
      </c>
      <c r="G104" s="1" t="str">
        <f>IF(Risultati[[#This Row],[ID_Riga]]="","",VLOOKUP(F104,Helper[],3,TRUE))</f>
        <v/>
      </c>
      <c r="H104" s="1" t="str">
        <f>IF(Risultati[[#This Row],[ID_Riga]]="","",Risultati[[#This Row],[ID_Riga]]-VLOOKUP(Risultati[[#This Row],[ID_Riga]],Helper[],1,TRUE)+1)</f>
        <v/>
      </c>
      <c r="I104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04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04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04" s="1" t="str">
        <f ca="1">IF(Risultati[[#This Row],[Punti_SqrA]]="","",IF(Risultati[[#This Row],[Punti_SqrA]]=3,0,IF(Risultati[[#This Row],[Punti_SqrA]]=0,3,1)))</f>
        <v/>
      </c>
      <c r="M104" s="1" t="str">
        <f ca="1">IF(Risultati[[#This Row],[Punti_SqrA]]="","",SUM(INDEX(INDIRECT(Risultati[[#This Row],[Tabella]]),Risultati[[#This Row],[RigaTab]],3)))</f>
        <v/>
      </c>
      <c r="N104" s="1" t="str">
        <f ca="1">IF(Risultati[[#This Row],[Punti_SqrA]]="","",SUM(INDEX(INDIRECT(Risultati[[#This Row],[Tabella]]),Risultati[[#This Row],[RigaTab]],4)))</f>
        <v/>
      </c>
      <c r="O104" s="1" t="str">
        <f ca="1">Risultati[[#This Row],[SqrA]]&amp;Risultati[[#This Row],[SqrB]]</f>
        <v/>
      </c>
    </row>
    <row r="105" spans="6:15" x14ac:dyDescent="0.2">
      <c r="F105" s="1" t="str" cm="1">
        <f t="array" ref="F105">IF(ROW()-ROW(Risultati[#Headers])&gt;Check[]*(Check[]-1),"",Check[]*(Check[]-1)-Check[]*(Check[]-1)+ROW()-ROW(Risultati[#Headers]))</f>
        <v/>
      </c>
      <c r="G105" s="1" t="str">
        <f>IF(Risultati[[#This Row],[ID_Riga]]="","",VLOOKUP(F105,Helper[],3,TRUE))</f>
        <v/>
      </c>
      <c r="H105" s="1" t="str">
        <f>IF(Risultati[[#This Row],[ID_Riga]]="","",Risultati[[#This Row],[ID_Riga]]-VLOOKUP(Risultati[[#This Row],[ID_Riga]],Helper[],1,TRUE)+1)</f>
        <v/>
      </c>
      <c r="I105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05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05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05" s="1" t="str">
        <f ca="1">IF(Risultati[[#This Row],[Punti_SqrA]]="","",IF(Risultati[[#This Row],[Punti_SqrA]]=3,0,IF(Risultati[[#This Row],[Punti_SqrA]]=0,3,1)))</f>
        <v/>
      </c>
      <c r="M105" s="1" t="str">
        <f ca="1">IF(Risultati[[#This Row],[Punti_SqrA]]="","",SUM(INDEX(INDIRECT(Risultati[[#This Row],[Tabella]]),Risultati[[#This Row],[RigaTab]],3)))</f>
        <v/>
      </c>
      <c r="N105" s="1" t="str">
        <f ca="1">IF(Risultati[[#This Row],[Punti_SqrA]]="","",SUM(INDEX(INDIRECT(Risultati[[#This Row],[Tabella]]),Risultati[[#This Row],[RigaTab]],4)))</f>
        <v/>
      </c>
      <c r="O105" s="1" t="str">
        <f ca="1">Risultati[[#This Row],[SqrA]]&amp;Risultati[[#This Row],[SqrB]]</f>
        <v/>
      </c>
    </row>
    <row r="106" spans="6:15" x14ac:dyDescent="0.2">
      <c r="F106" s="1" t="str" cm="1">
        <f t="array" ref="F106">IF(ROW()-ROW(Risultati[#Headers])&gt;Check[]*(Check[]-1),"",Check[]*(Check[]-1)-Check[]*(Check[]-1)+ROW()-ROW(Risultati[#Headers]))</f>
        <v/>
      </c>
      <c r="G106" s="1" t="str">
        <f>IF(Risultati[[#This Row],[ID_Riga]]="","",VLOOKUP(F106,Helper[],3,TRUE))</f>
        <v/>
      </c>
      <c r="H106" s="1" t="str">
        <f>IF(Risultati[[#This Row],[ID_Riga]]="","",Risultati[[#This Row],[ID_Riga]]-VLOOKUP(Risultati[[#This Row],[ID_Riga]],Helper[],1,TRUE)+1)</f>
        <v/>
      </c>
      <c r="I106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06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06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06" s="1" t="str">
        <f ca="1">IF(Risultati[[#This Row],[Punti_SqrA]]="","",IF(Risultati[[#This Row],[Punti_SqrA]]=3,0,IF(Risultati[[#This Row],[Punti_SqrA]]=0,3,1)))</f>
        <v/>
      </c>
      <c r="M106" s="1" t="str">
        <f ca="1">IF(Risultati[[#This Row],[Punti_SqrA]]="","",SUM(INDEX(INDIRECT(Risultati[[#This Row],[Tabella]]),Risultati[[#This Row],[RigaTab]],3)))</f>
        <v/>
      </c>
      <c r="N106" s="1" t="str">
        <f ca="1">IF(Risultati[[#This Row],[Punti_SqrA]]="","",SUM(INDEX(INDIRECT(Risultati[[#This Row],[Tabella]]),Risultati[[#This Row],[RigaTab]],4)))</f>
        <v/>
      </c>
      <c r="O106" s="1" t="str">
        <f ca="1">Risultati[[#This Row],[SqrA]]&amp;Risultati[[#This Row],[SqrB]]</f>
        <v/>
      </c>
    </row>
    <row r="107" spans="6:15" x14ac:dyDescent="0.2">
      <c r="F107" s="1" t="str" cm="1">
        <f t="array" ref="F107">IF(ROW()-ROW(Risultati[#Headers])&gt;Check[]*(Check[]-1),"",Check[]*(Check[]-1)-Check[]*(Check[]-1)+ROW()-ROW(Risultati[#Headers]))</f>
        <v/>
      </c>
      <c r="G107" s="1" t="str">
        <f>IF(Risultati[[#This Row],[ID_Riga]]="","",VLOOKUP(F107,Helper[],3,TRUE))</f>
        <v/>
      </c>
      <c r="H107" s="1" t="str">
        <f>IF(Risultati[[#This Row],[ID_Riga]]="","",Risultati[[#This Row],[ID_Riga]]-VLOOKUP(Risultati[[#This Row],[ID_Riga]],Helper[],1,TRUE)+1)</f>
        <v/>
      </c>
      <c r="I107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07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07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07" s="1" t="str">
        <f ca="1">IF(Risultati[[#This Row],[Punti_SqrA]]="","",IF(Risultati[[#This Row],[Punti_SqrA]]=3,0,IF(Risultati[[#This Row],[Punti_SqrA]]=0,3,1)))</f>
        <v/>
      </c>
      <c r="M107" s="1" t="str">
        <f ca="1">IF(Risultati[[#This Row],[Punti_SqrA]]="","",SUM(INDEX(INDIRECT(Risultati[[#This Row],[Tabella]]),Risultati[[#This Row],[RigaTab]],3)))</f>
        <v/>
      </c>
      <c r="N107" s="1" t="str">
        <f ca="1">IF(Risultati[[#This Row],[Punti_SqrA]]="","",SUM(INDEX(INDIRECT(Risultati[[#This Row],[Tabella]]),Risultati[[#This Row],[RigaTab]],4)))</f>
        <v/>
      </c>
      <c r="O107" s="1" t="str">
        <f ca="1">Risultati[[#This Row],[SqrA]]&amp;Risultati[[#This Row],[SqrB]]</f>
        <v/>
      </c>
    </row>
    <row r="108" spans="6:15" x14ac:dyDescent="0.2">
      <c r="F108" s="1" t="str" cm="1">
        <f t="array" ref="F108">IF(ROW()-ROW(Risultati[#Headers])&gt;Check[]*(Check[]-1),"",Check[]*(Check[]-1)-Check[]*(Check[]-1)+ROW()-ROW(Risultati[#Headers]))</f>
        <v/>
      </c>
      <c r="G108" s="1" t="str">
        <f>IF(Risultati[[#This Row],[ID_Riga]]="","",VLOOKUP(F108,Helper[],3,TRUE))</f>
        <v/>
      </c>
      <c r="H108" s="1" t="str">
        <f>IF(Risultati[[#This Row],[ID_Riga]]="","",Risultati[[#This Row],[ID_Riga]]-VLOOKUP(Risultati[[#This Row],[ID_Riga]],Helper[],1,TRUE)+1)</f>
        <v/>
      </c>
      <c r="I108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08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08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08" s="1" t="str">
        <f ca="1">IF(Risultati[[#This Row],[Punti_SqrA]]="","",IF(Risultati[[#This Row],[Punti_SqrA]]=3,0,IF(Risultati[[#This Row],[Punti_SqrA]]=0,3,1)))</f>
        <v/>
      </c>
      <c r="M108" s="1" t="str">
        <f ca="1">IF(Risultati[[#This Row],[Punti_SqrA]]="","",SUM(INDEX(INDIRECT(Risultati[[#This Row],[Tabella]]),Risultati[[#This Row],[RigaTab]],3)))</f>
        <v/>
      </c>
      <c r="N108" s="1" t="str">
        <f ca="1">IF(Risultati[[#This Row],[Punti_SqrA]]="","",SUM(INDEX(INDIRECT(Risultati[[#This Row],[Tabella]]),Risultati[[#This Row],[RigaTab]],4)))</f>
        <v/>
      </c>
      <c r="O108" s="1" t="str">
        <f ca="1">Risultati[[#This Row],[SqrA]]&amp;Risultati[[#This Row],[SqrB]]</f>
        <v/>
      </c>
    </row>
    <row r="109" spans="6:15" x14ac:dyDescent="0.2">
      <c r="F109" s="1" t="str" cm="1">
        <f t="array" ref="F109">IF(ROW()-ROW(Risultati[#Headers])&gt;Check[]*(Check[]-1),"",Check[]*(Check[]-1)-Check[]*(Check[]-1)+ROW()-ROW(Risultati[#Headers]))</f>
        <v/>
      </c>
      <c r="G109" s="1" t="str">
        <f>IF(Risultati[[#This Row],[ID_Riga]]="","",VLOOKUP(F109,Helper[],3,TRUE))</f>
        <v/>
      </c>
      <c r="H109" s="1" t="str">
        <f>IF(Risultati[[#This Row],[ID_Riga]]="","",Risultati[[#This Row],[ID_Riga]]-VLOOKUP(Risultati[[#This Row],[ID_Riga]],Helper[],1,TRUE)+1)</f>
        <v/>
      </c>
      <c r="I109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09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09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09" s="1" t="str">
        <f ca="1">IF(Risultati[[#This Row],[Punti_SqrA]]="","",IF(Risultati[[#This Row],[Punti_SqrA]]=3,0,IF(Risultati[[#This Row],[Punti_SqrA]]=0,3,1)))</f>
        <v/>
      </c>
      <c r="M109" s="1" t="str">
        <f ca="1">IF(Risultati[[#This Row],[Punti_SqrA]]="","",SUM(INDEX(INDIRECT(Risultati[[#This Row],[Tabella]]),Risultati[[#This Row],[RigaTab]],3)))</f>
        <v/>
      </c>
      <c r="N109" s="1" t="str">
        <f ca="1">IF(Risultati[[#This Row],[Punti_SqrA]]="","",SUM(INDEX(INDIRECT(Risultati[[#This Row],[Tabella]]),Risultati[[#This Row],[RigaTab]],4)))</f>
        <v/>
      </c>
      <c r="O109" s="1" t="str">
        <f ca="1">Risultati[[#This Row],[SqrA]]&amp;Risultati[[#This Row],[SqrB]]</f>
        <v/>
      </c>
    </row>
    <row r="110" spans="6:15" x14ac:dyDescent="0.2">
      <c r="F110" s="1" t="str" cm="1">
        <f t="array" ref="F110">IF(ROW()-ROW(Risultati[#Headers])&gt;Check[]*(Check[]-1),"",Check[]*(Check[]-1)-Check[]*(Check[]-1)+ROW()-ROW(Risultati[#Headers]))</f>
        <v/>
      </c>
      <c r="G110" s="1" t="str">
        <f>IF(Risultati[[#This Row],[ID_Riga]]="","",VLOOKUP(F110,Helper[],3,TRUE))</f>
        <v/>
      </c>
      <c r="H110" s="1" t="str">
        <f>IF(Risultati[[#This Row],[ID_Riga]]="","",Risultati[[#This Row],[ID_Riga]]-VLOOKUP(Risultati[[#This Row],[ID_Riga]],Helper[],1,TRUE)+1)</f>
        <v/>
      </c>
      <c r="I110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10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10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10" s="1" t="str">
        <f ca="1">IF(Risultati[[#This Row],[Punti_SqrA]]="","",IF(Risultati[[#This Row],[Punti_SqrA]]=3,0,IF(Risultati[[#This Row],[Punti_SqrA]]=0,3,1)))</f>
        <v/>
      </c>
      <c r="M110" s="1" t="str">
        <f ca="1">IF(Risultati[[#This Row],[Punti_SqrA]]="","",SUM(INDEX(INDIRECT(Risultati[[#This Row],[Tabella]]),Risultati[[#This Row],[RigaTab]],3)))</f>
        <v/>
      </c>
      <c r="N110" s="1" t="str">
        <f ca="1">IF(Risultati[[#This Row],[Punti_SqrA]]="","",SUM(INDEX(INDIRECT(Risultati[[#This Row],[Tabella]]),Risultati[[#This Row],[RigaTab]],4)))</f>
        <v/>
      </c>
      <c r="O110" s="1" t="str">
        <f ca="1">Risultati[[#This Row],[SqrA]]&amp;Risultati[[#This Row],[SqrB]]</f>
        <v/>
      </c>
    </row>
    <row r="111" spans="6:15" x14ac:dyDescent="0.2">
      <c r="F111" s="1" t="str" cm="1">
        <f t="array" ref="F111">IF(ROW()-ROW(Risultati[#Headers])&gt;Check[]*(Check[]-1),"",Check[]*(Check[]-1)-Check[]*(Check[]-1)+ROW()-ROW(Risultati[#Headers]))</f>
        <v/>
      </c>
      <c r="G111" s="1" t="str">
        <f>IF(Risultati[[#This Row],[ID_Riga]]="","",VLOOKUP(F111,Helper[],3,TRUE))</f>
        <v/>
      </c>
      <c r="H111" s="1" t="str">
        <f>IF(Risultati[[#This Row],[ID_Riga]]="","",Risultati[[#This Row],[ID_Riga]]-VLOOKUP(Risultati[[#This Row],[ID_Riga]],Helper[],1,TRUE)+1)</f>
        <v/>
      </c>
      <c r="I111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11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11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11" s="1" t="str">
        <f ca="1">IF(Risultati[[#This Row],[Punti_SqrA]]="","",IF(Risultati[[#This Row],[Punti_SqrA]]=3,0,IF(Risultati[[#This Row],[Punti_SqrA]]=0,3,1)))</f>
        <v/>
      </c>
      <c r="M111" s="1" t="str">
        <f ca="1">IF(Risultati[[#This Row],[Punti_SqrA]]="","",SUM(INDEX(INDIRECT(Risultati[[#This Row],[Tabella]]),Risultati[[#This Row],[RigaTab]],3)))</f>
        <v/>
      </c>
      <c r="N111" s="1" t="str">
        <f ca="1">IF(Risultati[[#This Row],[Punti_SqrA]]="","",SUM(INDEX(INDIRECT(Risultati[[#This Row],[Tabella]]),Risultati[[#This Row],[RigaTab]],4)))</f>
        <v/>
      </c>
      <c r="O111" s="1" t="str">
        <f ca="1">Risultati[[#This Row],[SqrA]]&amp;Risultati[[#This Row],[SqrB]]</f>
        <v/>
      </c>
    </row>
    <row r="112" spans="6:15" x14ac:dyDescent="0.2">
      <c r="F112" s="1" t="str" cm="1">
        <f t="array" ref="F112">IF(ROW()-ROW(Risultati[#Headers])&gt;Check[]*(Check[]-1),"",Check[]*(Check[]-1)-Check[]*(Check[]-1)+ROW()-ROW(Risultati[#Headers]))</f>
        <v/>
      </c>
      <c r="G112" s="1" t="str">
        <f>IF(Risultati[[#This Row],[ID_Riga]]="","",VLOOKUP(F112,Helper[],3,TRUE))</f>
        <v/>
      </c>
      <c r="H112" s="1" t="str">
        <f>IF(Risultati[[#This Row],[ID_Riga]]="","",Risultati[[#This Row],[ID_Riga]]-VLOOKUP(Risultati[[#This Row],[ID_Riga]],Helper[],1,TRUE)+1)</f>
        <v/>
      </c>
      <c r="I112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12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12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12" s="1" t="str">
        <f ca="1">IF(Risultati[[#This Row],[Punti_SqrA]]="","",IF(Risultati[[#This Row],[Punti_SqrA]]=3,0,IF(Risultati[[#This Row],[Punti_SqrA]]=0,3,1)))</f>
        <v/>
      </c>
      <c r="M112" s="1" t="str">
        <f ca="1">IF(Risultati[[#This Row],[Punti_SqrA]]="","",SUM(INDEX(INDIRECT(Risultati[[#This Row],[Tabella]]),Risultati[[#This Row],[RigaTab]],3)))</f>
        <v/>
      </c>
      <c r="N112" s="1" t="str">
        <f ca="1">IF(Risultati[[#This Row],[Punti_SqrA]]="","",SUM(INDEX(INDIRECT(Risultati[[#This Row],[Tabella]]),Risultati[[#This Row],[RigaTab]],4)))</f>
        <v/>
      </c>
      <c r="O112" s="1" t="str">
        <f ca="1">Risultati[[#This Row],[SqrA]]&amp;Risultati[[#This Row],[SqrB]]</f>
        <v/>
      </c>
    </row>
    <row r="113" spans="6:15" x14ac:dyDescent="0.2">
      <c r="F113" s="1" t="str" cm="1">
        <f t="array" ref="F113">IF(ROW()-ROW(Risultati[#Headers])&gt;Check[]*(Check[]-1),"",Check[]*(Check[]-1)-Check[]*(Check[]-1)+ROW()-ROW(Risultati[#Headers]))</f>
        <v/>
      </c>
      <c r="G113" s="1" t="str">
        <f>IF(Risultati[[#This Row],[ID_Riga]]="","",VLOOKUP(F113,Helper[],3,TRUE))</f>
        <v/>
      </c>
      <c r="H113" s="1" t="str">
        <f>IF(Risultati[[#This Row],[ID_Riga]]="","",Risultati[[#This Row],[ID_Riga]]-VLOOKUP(Risultati[[#This Row],[ID_Riga]],Helper[],1,TRUE)+1)</f>
        <v/>
      </c>
      <c r="I113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13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13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13" s="1" t="str">
        <f ca="1">IF(Risultati[[#This Row],[Punti_SqrA]]="","",IF(Risultati[[#This Row],[Punti_SqrA]]=3,0,IF(Risultati[[#This Row],[Punti_SqrA]]=0,3,1)))</f>
        <v/>
      </c>
      <c r="M113" s="1" t="str">
        <f ca="1">IF(Risultati[[#This Row],[Punti_SqrA]]="","",SUM(INDEX(INDIRECT(Risultati[[#This Row],[Tabella]]),Risultati[[#This Row],[RigaTab]],3)))</f>
        <v/>
      </c>
      <c r="N113" s="1" t="str">
        <f ca="1">IF(Risultati[[#This Row],[Punti_SqrA]]="","",SUM(INDEX(INDIRECT(Risultati[[#This Row],[Tabella]]),Risultati[[#This Row],[RigaTab]],4)))</f>
        <v/>
      </c>
      <c r="O113" s="1" t="str">
        <f ca="1">Risultati[[#This Row],[SqrA]]&amp;Risultati[[#This Row],[SqrB]]</f>
        <v/>
      </c>
    </row>
    <row r="114" spans="6:15" x14ac:dyDescent="0.2">
      <c r="F114" s="1" t="str" cm="1">
        <f t="array" ref="F114">IF(ROW()-ROW(Risultati[#Headers])&gt;Check[]*(Check[]-1),"",Check[]*(Check[]-1)-Check[]*(Check[]-1)+ROW()-ROW(Risultati[#Headers]))</f>
        <v/>
      </c>
      <c r="G114" s="1" t="str">
        <f>IF(Risultati[[#This Row],[ID_Riga]]="","",VLOOKUP(F114,Helper[],3,TRUE))</f>
        <v/>
      </c>
      <c r="H114" s="1" t="str">
        <f>IF(Risultati[[#This Row],[ID_Riga]]="","",Risultati[[#This Row],[ID_Riga]]-VLOOKUP(Risultati[[#This Row],[ID_Riga]],Helper[],1,TRUE)+1)</f>
        <v/>
      </c>
      <c r="I114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14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14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14" s="1" t="str">
        <f ca="1">IF(Risultati[[#This Row],[Punti_SqrA]]="","",IF(Risultati[[#This Row],[Punti_SqrA]]=3,0,IF(Risultati[[#This Row],[Punti_SqrA]]=0,3,1)))</f>
        <v/>
      </c>
      <c r="M114" s="1" t="str">
        <f ca="1">IF(Risultati[[#This Row],[Punti_SqrA]]="","",SUM(INDEX(INDIRECT(Risultati[[#This Row],[Tabella]]),Risultati[[#This Row],[RigaTab]],3)))</f>
        <v/>
      </c>
      <c r="N114" s="1" t="str">
        <f ca="1">IF(Risultati[[#This Row],[Punti_SqrA]]="","",SUM(INDEX(INDIRECT(Risultati[[#This Row],[Tabella]]),Risultati[[#This Row],[RigaTab]],4)))</f>
        <v/>
      </c>
      <c r="O114" s="1" t="str">
        <f ca="1">Risultati[[#This Row],[SqrA]]&amp;Risultati[[#This Row],[SqrB]]</f>
        <v/>
      </c>
    </row>
    <row r="115" spans="6:15" x14ac:dyDescent="0.2">
      <c r="F115" s="1" t="str" cm="1">
        <f t="array" ref="F115">IF(ROW()-ROW(Risultati[#Headers])&gt;Check[]*(Check[]-1),"",Check[]*(Check[]-1)-Check[]*(Check[]-1)+ROW()-ROW(Risultati[#Headers]))</f>
        <v/>
      </c>
      <c r="G115" s="1" t="str">
        <f>IF(Risultati[[#This Row],[ID_Riga]]="","",VLOOKUP(F115,Helper[],3,TRUE))</f>
        <v/>
      </c>
      <c r="H115" s="1" t="str">
        <f>IF(Risultati[[#This Row],[ID_Riga]]="","",Risultati[[#This Row],[ID_Riga]]-VLOOKUP(Risultati[[#This Row],[ID_Riga]],Helper[],1,TRUE)+1)</f>
        <v/>
      </c>
      <c r="I115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15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15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15" s="1" t="str">
        <f ca="1">IF(Risultati[[#This Row],[Punti_SqrA]]="","",IF(Risultati[[#This Row],[Punti_SqrA]]=3,0,IF(Risultati[[#This Row],[Punti_SqrA]]=0,3,1)))</f>
        <v/>
      </c>
      <c r="M115" s="1" t="str">
        <f ca="1">IF(Risultati[[#This Row],[Punti_SqrA]]="","",SUM(INDEX(INDIRECT(Risultati[[#This Row],[Tabella]]),Risultati[[#This Row],[RigaTab]],3)))</f>
        <v/>
      </c>
      <c r="N115" s="1" t="str">
        <f ca="1">IF(Risultati[[#This Row],[Punti_SqrA]]="","",SUM(INDEX(INDIRECT(Risultati[[#This Row],[Tabella]]),Risultati[[#This Row],[RigaTab]],4)))</f>
        <v/>
      </c>
      <c r="O115" s="1" t="str">
        <f ca="1">Risultati[[#This Row],[SqrA]]&amp;Risultati[[#This Row],[SqrB]]</f>
        <v/>
      </c>
    </row>
    <row r="116" spans="6:15" x14ac:dyDescent="0.2">
      <c r="F116" s="1" t="str" cm="1">
        <f t="array" ref="F116">IF(ROW()-ROW(Risultati[#Headers])&gt;Check[]*(Check[]-1),"",Check[]*(Check[]-1)-Check[]*(Check[]-1)+ROW()-ROW(Risultati[#Headers]))</f>
        <v/>
      </c>
      <c r="G116" s="1" t="str">
        <f>IF(Risultati[[#This Row],[ID_Riga]]="","",VLOOKUP(F116,Helper[],3,TRUE))</f>
        <v/>
      </c>
      <c r="H116" s="1" t="str">
        <f>IF(Risultati[[#This Row],[ID_Riga]]="","",Risultati[[#This Row],[ID_Riga]]-VLOOKUP(Risultati[[#This Row],[ID_Riga]],Helper[],1,TRUE)+1)</f>
        <v/>
      </c>
      <c r="I116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16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16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16" s="1" t="str">
        <f ca="1">IF(Risultati[[#This Row],[Punti_SqrA]]="","",IF(Risultati[[#This Row],[Punti_SqrA]]=3,0,IF(Risultati[[#This Row],[Punti_SqrA]]=0,3,1)))</f>
        <v/>
      </c>
      <c r="M116" s="1" t="str">
        <f ca="1">IF(Risultati[[#This Row],[Punti_SqrA]]="","",SUM(INDEX(INDIRECT(Risultati[[#This Row],[Tabella]]),Risultati[[#This Row],[RigaTab]],3)))</f>
        <v/>
      </c>
      <c r="N116" s="1" t="str">
        <f ca="1">IF(Risultati[[#This Row],[Punti_SqrA]]="","",SUM(INDEX(INDIRECT(Risultati[[#This Row],[Tabella]]),Risultati[[#This Row],[RigaTab]],4)))</f>
        <v/>
      </c>
      <c r="O116" s="1" t="str">
        <f ca="1">Risultati[[#This Row],[SqrA]]&amp;Risultati[[#This Row],[SqrB]]</f>
        <v/>
      </c>
    </row>
    <row r="117" spans="6:15" x14ac:dyDescent="0.2">
      <c r="F117" s="1" t="str" cm="1">
        <f t="array" ref="F117">IF(ROW()-ROW(Risultati[#Headers])&gt;Check[]*(Check[]-1),"",Check[]*(Check[]-1)-Check[]*(Check[]-1)+ROW()-ROW(Risultati[#Headers]))</f>
        <v/>
      </c>
      <c r="G117" s="1" t="str">
        <f>IF(Risultati[[#This Row],[ID_Riga]]="","",VLOOKUP(F117,Helper[],3,TRUE))</f>
        <v/>
      </c>
      <c r="H117" s="1" t="str">
        <f>IF(Risultati[[#This Row],[ID_Riga]]="","",Risultati[[#This Row],[ID_Riga]]-VLOOKUP(Risultati[[#This Row],[ID_Riga]],Helper[],1,TRUE)+1)</f>
        <v/>
      </c>
      <c r="I117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17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17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17" s="1" t="str">
        <f ca="1">IF(Risultati[[#This Row],[Punti_SqrA]]="","",IF(Risultati[[#This Row],[Punti_SqrA]]=3,0,IF(Risultati[[#This Row],[Punti_SqrA]]=0,3,1)))</f>
        <v/>
      </c>
      <c r="M117" s="1" t="str">
        <f ca="1">IF(Risultati[[#This Row],[Punti_SqrA]]="","",SUM(INDEX(INDIRECT(Risultati[[#This Row],[Tabella]]),Risultati[[#This Row],[RigaTab]],3)))</f>
        <v/>
      </c>
      <c r="N117" s="1" t="str">
        <f ca="1">IF(Risultati[[#This Row],[Punti_SqrA]]="","",SUM(INDEX(INDIRECT(Risultati[[#This Row],[Tabella]]),Risultati[[#This Row],[RigaTab]],4)))</f>
        <v/>
      </c>
      <c r="O117" s="1" t="str">
        <f ca="1">Risultati[[#This Row],[SqrA]]&amp;Risultati[[#This Row],[SqrB]]</f>
        <v/>
      </c>
    </row>
    <row r="118" spans="6:15" x14ac:dyDescent="0.2">
      <c r="F118" s="1" t="str" cm="1">
        <f t="array" ref="F118">IF(ROW()-ROW(Risultati[#Headers])&gt;Check[]*(Check[]-1),"",Check[]*(Check[]-1)-Check[]*(Check[]-1)+ROW()-ROW(Risultati[#Headers]))</f>
        <v/>
      </c>
      <c r="G118" s="1" t="str">
        <f>IF(Risultati[[#This Row],[ID_Riga]]="","",VLOOKUP(F118,Helper[],3,TRUE))</f>
        <v/>
      </c>
      <c r="H118" s="1" t="str">
        <f>IF(Risultati[[#This Row],[ID_Riga]]="","",Risultati[[#This Row],[ID_Riga]]-VLOOKUP(Risultati[[#This Row],[ID_Riga]],Helper[],1,TRUE)+1)</f>
        <v/>
      </c>
      <c r="I118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18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18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18" s="1" t="str">
        <f ca="1">IF(Risultati[[#This Row],[Punti_SqrA]]="","",IF(Risultati[[#This Row],[Punti_SqrA]]=3,0,IF(Risultati[[#This Row],[Punti_SqrA]]=0,3,1)))</f>
        <v/>
      </c>
      <c r="M118" s="1" t="str">
        <f ca="1">IF(Risultati[[#This Row],[Punti_SqrA]]="","",SUM(INDEX(INDIRECT(Risultati[[#This Row],[Tabella]]),Risultati[[#This Row],[RigaTab]],3)))</f>
        <v/>
      </c>
      <c r="N118" s="1" t="str">
        <f ca="1">IF(Risultati[[#This Row],[Punti_SqrA]]="","",SUM(INDEX(INDIRECT(Risultati[[#This Row],[Tabella]]),Risultati[[#This Row],[RigaTab]],4)))</f>
        <v/>
      </c>
      <c r="O118" s="1" t="str">
        <f ca="1">Risultati[[#This Row],[SqrA]]&amp;Risultati[[#This Row],[SqrB]]</f>
        <v/>
      </c>
    </row>
    <row r="119" spans="6:15" x14ac:dyDescent="0.2">
      <c r="F119" s="1" t="str" cm="1">
        <f t="array" ref="F119">IF(ROW()-ROW(Risultati[#Headers])&gt;Check[]*(Check[]-1),"",Check[]*(Check[]-1)-Check[]*(Check[]-1)+ROW()-ROW(Risultati[#Headers]))</f>
        <v/>
      </c>
      <c r="G119" s="1" t="str">
        <f>IF(Risultati[[#This Row],[ID_Riga]]="","",VLOOKUP(F119,Helper[],3,TRUE))</f>
        <v/>
      </c>
      <c r="H119" s="1" t="str">
        <f>IF(Risultati[[#This Row],[ID_Riga]]="","",Risultati[[#This Row],[ID_Riga]]-VLOOKUP(Risultati[[#This Row],[ID_Riga]],Helper[],1,TRUE)+1)</f>
        <v/>
      </c>
      <c r="I119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19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19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19" s="1" t="str">
        <f ca="1">IF(Risultati[[#This Row],[Punti_SqrA]]="","",IF(Risultati[[#This Row],[Punti_SqrA]]=3,0,IF(Risultati[[#This Row],[Punti_SqrA]]=0,3,1)))</f>
        <v/>
      </c>
      <c r="M119" s="1" t="str">
        <f ca="1">IF(Risultati[[#This Row],[Punti_SqrA]]="","",SUM(INDEX(INDIRECT(Risultati[[#This Row],[Tabella]]),Risultati[[#This Row],[RigaTab]],3)))</f>
        <v/>
      </c>
      <c r="N119" s="1" t="str">
        <f ca="1">IF(Risultati[[#This Row],[Punti_SqrA]]="","",SUM(INDEX(INDIRECT(Risultati[[#This Row],[Tabella]]),Risultati[[#This Row],[RigaTab]],4)))</f>
        <v/>
      </c>
      <c r="O119" s="1" t="str">
        <f ca="1">Risultati[[#This Row],[SqrA]]&amp;Risultati[[#This Row],[SqrB]]</f>
        <v/>
      </c>
    </row>
    <row r="120" spans="6:15" x14ac:dyDescent="0.2">
      <c r="F120" s="1" t="str" cm="1">
        <f t="array" ref="F120">IF(ROW()-ROW(Risultati[#Headers])&gt;Check[]*(Check[]-1),"",Check[]*(Check[]-1)-Check[]*(Check[]-1)+ROW()-ROW(Risultati[#Headers]))</f>
        <v/>
      </c>
      <c r="G120" s="1" t="str">
        <f>IF(Risultati[[#This Row],[ID_Riga]]="","",VLOOKUP(F120,Helper[],3,TRUE))</f>
        <v/>
      </c>
      <c r="H120" s="1" t="str">
        <f>IF(Risultati[[#This Row],[ID_Riga]]="","",Risultati[[#This Row],[ID_Riga]]-VLOOKUP(Risultati[[#This Row],[ID_Riga]],Helper[],1,TRUE)+1)</f>
        <v/>
      </c>
      <c r="I120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20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20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20" s="1" t="str">
        <f ca="1">IF(Risultati[[#This Row],[Punti_SqrA]]="","",IF(Risultati[[#This Row],[Punti_SqrA]]=3,0,IF(Risultati[[#This Row],[Punti_SqrA]]=0,3,1)))</f>
        <v/>
      </c>
      <c r="M120" s="1" t="str">
        <f ca="1">IF(Risultati[[#This Row],[Punti_SqrA]]="","",SUM(INDEX(INDIRECT(Risultati[[#This Row],[Tabella]]),Risultati[[#This Row],[RigaTab]],3)))</f>
        <v/>
      </c>
      <c r="N120" s="1" t="str">
        <f ca="1">IF(Risultati[[#This Row],[Punti_SqrA]]="","",SUM(INDEX(INDIRECT(Risultati[[#This Row],[Tabella]]),Risultati[[#This Row],[RigaTab]],4)))</f>
        <v/>
      </c>
      <c r="O120" s="1" t="str">
        <f ca="1">Risultati[[#This Row],[SqrA]]&amp;Risultati[[#This Row],[SqrB]]</f>
        <v/>
      </c>
    </row>
    <row r="121" spans="6:15" x14ac:dyDescent="0.2">
      <c r="F121" s="1" t="str" cm="1">
        <f t="array" ref="F121">IF(ROW()-ROW(Risultati[#Headers])&gt;Check[]*(Check[]-1),"",Check[]*(Check[]-1)-Check[]*(Check[]-1)+ROW()-ROW(Risultati[#Headers]))</f>
        <v/>
      </c>
      <c r="G121" s="1" t="str">
        <f>IF(Risultati[[#This Row],[ID_Riga]]="","",VLOOKUP(F121,Helper[],3,TRUE))</f>
        <v/>
      </c>
      <c r="H121" s="1" t="str">
        <f>IF(Risultati[[#This Row],[ID_Riga]]="","",Risultati[[#This Row],[ID_Riga]]-VLOOKUP(Risultati[[#This Row],[ID_Riga]],Helper[],1,TRUE)+1)</f>
        <v/>
      </c>
      <c r="I121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21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21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21" s="1" t="str">
        <f ca="1">IF(Risultati[[#This Row],[Punti_SqrA]]="","",IF(Risultati[[#This Row],[Punti_SqrA]]=3,0,IF(Risultati[[#This Row],[Punti_SqrA]]=0,3,1)))</f>
        <v/>
      </c>
      <c r="M121" s="1" t="str">
        <f ca="1">IF(Risultati[[#This Row],[Punti_SqrA]]="","",SUM(INDEX(INDIRECT(Risultati[[#This Row],[Tabella]]),Risultati[[#This Row],[RigaTab]],3)))</f>
        <v/>
      </c>
      <c r="N121" s="1" t="str">
        <f ca="1">IF(Risultati[[#This Row],[Punti_SqrA]]="","",SUM(INDEX(INDIRECT(Risultati[[#This Row],[Tabella]]),Risultati[[#This Row],[RigaTab]],4)))</f>
        <v/>
      </c>
      <c r="O121" s="1" t="str">
        <f ca="1">Risultati[[#This Row],[SqrA]]&amp;Risultati[[#This Row],[SqrB]]</f>
        <v/>
      </c>
    </row>
    <row r="122" spans="6:15" x14ac:dyDescent="0.2">
      <c r="F122" s="1" t="str" cm="1">
        <f t="array" ref="F122">IF(ROW()-ROW(Risultati[#Headers])&gt;Check[]*(Check[]-1),"",Check[]*(Check[]-1)-Check[]*(Check[]-1)+ROW()-ROW(Risultati[#Headers]))</f>
        <v/>
      </c>
      <c r="G122" s="1" t="str">
        <f>IF(Risultati[[#This Row],[ID_Riga]]="","",VLOOKUP(F122,Helper[],3,TRUE))</f>
        <v/>
      </c>
      <c r="H122" s="1" t="str">
        <f>IF(Risultati[[#This Row],[ID_Riga]]="","",Risultati[[#This Row],[ID_Riga]]-VLOOKUP(Risultati[[#This Row],[ID_Riga]],Helper[],1,TRUE)+1)</f>
        <v/>
      </c>
      <c r="I122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22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22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22" s="1" t="str">
        <f ca="1">IF(Risultati[[#This Row],[Punti_SqrA]]="","",IF(Risultati[[#This Row],[Punti_SqrA]]=3,0,IF(Risultati[[#This Row],[Punti_SqrA]]=0,3,1)))</f>
        <v/>
      </c>
      <c r="M122" s="1" t="str">
        <f ca="1">IF(Risultati[[#This Row],[Punti_SqrA]]="","",SUM(INDEX(INDIRECT(Risultati[[#This Row],[Tabella]]),Risultati[[#This Row],[RigaTab]],3)))</f>
        <v/>
      </c>
      <c r="N122" s="1" t="str">
        <f ca="1">IF(Risultati[[#This Row],[Punti_SqrA]]="","",SUM(INDEX(INDIRECT(Risultati[[#This Row],[Tabella]]),Risultati[[#This Row],[RigaTab]],4)))</f>
        <v/>
      </c>
      <c r="O122" s="1" t="str">
        <f ca="1">Risultati[[#This Row],[SqrA]]&amp;Risultati[[#This Row],[SqrB]]</f>
        <v/>
      </c>
    </row>
    <row r="123" spans="6:15" x14ac:dyDescent="0.2">
      <c r="F123" s="1" t="str" cm="1">
        <f t="array" ref="F123">IF(ROW()-ROW(Risultati[#Headers])&gt;Check[]*(Check[]-1),"",Check[]*(Check[]-1)-Check[]*(Check[]-1)+ROW()-ROW(Risultati[#Headers]))</f>
        <v/>
      </c>
      <c r="G123" s="1" t="str">
        <f>IF(Risultati[[#This Row],[ID_Riga]]="","",VLOOKUP(F123,Helper[],3,TRUE))</f>
        <v/>
      </c>
      <c r="H123" s="1" t="str">
        <f>IF(Risultati[[#This Row],[ID_Riga]]="","",Risultati[[#This Row],[ID_Riga]]-VLOOKUP(Risultati[[#This Row],[ID_Riga]],Helper[],1,TRUE)+1)</f>
        <v/>
      </c>
      <c r="I123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23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23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23" s="1" t="str">
        <f ca="1">IF(Risultati[[#This Row],[Punti_SqrA]]="","",IF(Risultati[[#This Row],[Punti_SqrA]]=3,0,IF(Risultati[[#This Row],[Punti_SqrA]]=0,3,1)))</f>
        <v/>
      </c>
      <c r="M123" s="1" t="str">
        <f ca="1">IF(Risultati[[#This Row],[Punti_SqrA]]="","",SUM(INDEX(INDIRECT(Risultati[[#This Row],[Tabella]]),Risultati[[#This Row],[RigaTab]],3)))</f>
        <v/>
      </c>
      <c r="N123" s="1" t="str">
        <f ca="1">IF(Risultati[[#This Row],[Punti_SqrA]]="","",SUM(INDEX(INDIRECT(Risultati[[#This Row],[Tabella]]),Risultati[[#This Row],[RigaTab]],4)))</f>
        <v/>
      </c>
      <c r="O123" s="1" t="str">
        <f ca="1">Risultati[[#This Row],[SqrA]]&amp;Risultati[[#This Row],[SqrB]]</f>
        <v/>
      </c>
    </row>
    <row r="124" spans="6:15" x14ac:dyDescent="0.2">
      <c r="F124" s="1" t="str" cm="1">
        <f t="array" ref="F124">IF(ROW()-ROW(Risultati[#Headers])&gt;Check[]*(Check[]-1),"",Check[]*(Check[]-1)-Check[]*(Check[]-1)+ROW()-ROW(Risultati[#Headers]))</f>
        <v/>
      </c>
      <c r="G124" s="1" t="str">
        <f>IF(Risultati[[#This Row],[ID_Riga]]="","",VLOOKUP(F124,Helper[],3,TRUE))</f>
        <v/>
      </c>
      <c r="H124" s="1" t="str">
        <f>IF(Risultati[[#This Row],[ID_Riga]]="","",Risultati[[#This Row],[ID_Riga]]-VLOOKUP(Risultati[[#This Row],[ID_Riga]],Helper[],1,TRUE)+1)</f>
        <v/>
      </c>
      <c r="I124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24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24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24" s="1" t="str">
        <f ca="1">IF(Risultati[[#This Row],[Punti_SqrA]]="","",IF(Risultati[[#This Row],[Punti_SqrA]]=3,0,IF(Risultati[[#This Row],[Punti_SqrA]]=0,3,1)))</f>
        <v/>
      </c>
      <c r="M124" s="1" t="str">
        <f ca="1">IF(Risultati[[#This Row],[Punti_SqrA]]="","",SUM(INDEX(INDIRECT(Risultati[[#This Row],[Tabella]]),Risultati[[#This Row],[RigaTab]],3)))</f>
        <v/>
      </c>
      <c r="N124" s="1" t="str">
        <f ca="1">IF(Risultati[[#This Row],[Punti_SqrA]]="","",SUM(INDEX(INDIRECT(Risultati[[#This Row],[Tabella]]),Risultati[[#This Row],[RigaTab]],4)))</f>
        <v/>
      </c>
      <c r="O124" s="1" t="str">
        <f ca="1">Risultati[[#This Row],[SqrA]]&amp;Risultati[[#This Row],[SqrB]]</f>
        <v/>
      </c>
    </row>
    <row r="125" spans="6:15" x14ac:dyDescent="0.2">
      <c r="F125" s="1" t="str" cm="1">
        <f t="array" ref="F125">IF(ROW()-ROW(Risultati[#Headers])&gt;Check[]*(Check[]-1),"",Check[]*(Check[]-1)-Check[]*(Check[]-1)+ROW()-ROW(Risultati[#Headers]))</f>
        <v/>
      </c>
      <c r="G125" s="1" t="str">
        <f>IF(Risultati[[#This Row],[ID_Riga]]="","",VLOOKUP(F125,Helper[],3,TRUE))</f>
        <v/>
      </c>
      <c r="H125" s="1" t="str">
        <f>IF(Risultati[[#This Row],[ID_Riga]]="","",Risultati[[#This Row],[ID_Riga]]-VLOOKUP(Risultati[[#This Row],[ID_Riga]],Helper[],1,TRUE)+1)</f>
        <v/>
      </c>
      <c r="I125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25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25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25" s="1" t="str">
        <f ca="1">IF(Risultati[[#This Row],[Punti_SqrA]]="","",IF(Risultati[[#This Row],[Punti_SqrA]]=3,0,IF(Risultati[[#This Row],[Punti_SqrA]]=0,3,1)))</f>
        <v/>
      </c>
      <c r="M125" s="1" t="str">
        <f ca="1">IF(Risultati[[#This Row],[Punti_SqrA]]="","",SUM(INDEX(INDIRECT(Risultati[[#This Row],[Tabella]]),Risultati[[#This Row],[RigaTab]],3)))</f>
        <v/>
      </c>
      <c r="N125" s="1" t="str">
        <f ca="1">IF(Risultati[[#This Row],[Punti_SqrA]]="","",SUM(INDEX(INDIRECT(Risultati[[#This Row],[Tabella]]),Risultati[[#This Row],[RigaTab]],4)))</f>
        <v/>
      </c>
      <c r="O125" s="1" t="str">
        <f ca="1">Risultati[[#This Row],[SqrA]]&amp;Risultati[[#This Row],[SqrB]]</f>
        <v/>
      </c>
    </row>
    <row r="126" spans="6:15" x14ac:dyDescent="0.2">
      <c r="F126" s="1" t="str" cm="1">
        <f t="array" ref="F126">IF(ROW()-ROW(Risultati[#Headers])&gt;Check[]*(Check[]-1),"",Check[]*(Check[]-1)-Check[]*(Check[]-1)+ROW()-ROW(Risultati[#Headers]))</f>
        <v/>
      </c>
      <c r="G126" s="1" t="str">
        <f>IF(Risultati[[#This Row],[ID_Riga]]="","",VLOOKUP(F126,Helper[],3,TRUE))</f>
        <v/>
      </c>
      <c r="H126" s="1" t="str">
        <f>IF(Risultati[[#This Row],[ID_Riga]]="","",Risultati[[#This Row],[ID_Riga]]-VLOOKUP(Risultati[[#This Row],[ID_Riga]],Helper[],1,TRUE)+1)</f>
        <v/>
      </c>
      <c r="I126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26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26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26" s="1" t="str">
        <f ca="1">IF(Risultati[[#This Row],[Punti_SqrA]]="","",IF(Risultati[[#This Row],[Punti_SqrA]]=3,0,IF(Risultati[[#This Row],[Punti_SqrA]]=0,3,1)))</f>
        <v/>
      </c>
      <c r="M126" s="1" t="str">
        <f ca="1">IF(Risultati[[#This Row],[Punti_SqrA]]="","",SUM(INDEX(INDIRECT(Risultati[[#This Row],[Tabella]]),Risultati[[#This Row],[RigaTab]],3)))</f>
        <v/>
      </c>
      <c r="N126" s="1" t="str">
        <f ca="1">IF(Risultati[[#This Row],[Punti_SqrA]]="","",SUM(INDEX(INDIRECT(Risultati[[#This Row],[Tabella]]),Risultati[[#This Row],[RigaTab]],4)))</f>
        <v/>
      </c>
      <c r="O126" s="1" t="str">
        <f ca="1">Risultati[[#This Row],[SqrA]]&amp;Risultati[[#This Row],[SqrB]]</f>
        <v/>
      </c>
    </row>
    <row r="127" spans="6:15" x14ac:dyDescent="0.2">
      <c r="F127" s="1" t="str" cm="1">
        <f t="array" ref="F127">IF(ROW()-ROW(Risultati[#Headers])&gt;Check[]*(Check[]-1),"",Check[]*(Check[]-1)-Check[]*(Check[]-1)+ROW()-ROW(Risultati[#Headers]))</f>
        <v/>
      </c>
      <c r="G127" s="1" t="str">
        <f>IF(Risultati[[#This Row],[ID_Riga]]="","",VLOOKUP(F127,Helper[],3,TRUE))</f>
        <v/>
      </c>
      <c r="H127" s="1" t="str">
        <f>IF(Risultati[[#This Row],[ID_Riga]]="","",Risultati[[#This Row],[ID_Riga]]-VLOOKUP(Risultati[[#This Row],[ID_Riga]],Helper[],1,TRUE)+1)</f>
        <v/>
      </c>
      <c r="I127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27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27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27" s="1" t="str">
        <f ca="1">IF(Risultati[[#This Row],[Punti_SqrA]]="","",IF(Risultati[[#This Row],[Punti_SqrA]]=3,0,IF(Risultati[[#This Row],[Punti_SqrA]]=0,3,1)))</f>
        <v/>
      </c>
      <c r="M127" s="1" t="str">
        <f ca="1">IF(Risultati[[#This Row],[Punti_SqrA]]="","",SUM(INDEX(INDIRECT(Risultati[[#This Row],[Tabella]]),Risultati[[#This Row],[RigaTab]],3)))</f>
        <v/>
      </c>
      <c r="N127" s="1" t="str">
        <f ca="1">IF(Risultati[[#This Row],[Punti_SqrA]]="","",SUM(INDEX(INDIRECT(Risultati[[#This Row],[Tabella]]),Risultati[[#This Row],[RigaTab]],4)))</f>
        <v/>
      </c>
      <c r="O127" s="1" t="str">
        <f ca="1">Risultati[[#This Row],[SqrA]]&amp;Risultati[[#This Row],[SqrB]]</f>
        <v/>
      </c>
    </row>
    <row r="128" spans="6:15" x14ac:dyDescent="0.2">
      <c r="F128" s="1" t="str" cm="1">
        <f t="array" ref="F128">IF(ROW()-ROW(Risultati[#Headers])&gt;Check[]*(Check[]-1),"",Check[]*(Check[]-1)-Check[]*(Check[]-1)+ROW()-ROW(Risultati[#Headers]))</f>
        <v/>
      </c>
      <c r="G128" s="1" t="str">
        <f>IF(Risultati[[#This Row],[ID_Riga]]="","",VLOOKUP(F128,Helper[],3,TRUE))</f>
        <v/>
      </c>
      <c r="H128" s="1" t="str">
        <f>IF(Risultati[[#This Row],[ID_Riga]]="","",Risultati[[#This Row],[ID_Riga]]-VLOOKUP(Risultati[[#This Row],[ID_Riga]],Helper[],1,TRUE)+1)</f>
        <v/>
      </c>
      <c r="I128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28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28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28" s="1" t="str">
        <f ca="1">IF(Risultati[[#This Row],[Punti_SqrA]]="","",IF(Risultati[[#This Row],[Punti_SqrA]]=3,0,IF(Risultati[[#This Row],[Punti_SqrA]]=0,3,1)))</f>
        <v/>
      </c>
      <c r="M128" s="1" t="str">
        <f ca="1">IF(Risultati[[#This Row],[Punti_SqrA]]="","",SUM(INDEX(INDIRECT(Risultati[[#This Row],[Tabella]]),Risultati[[#This Row],[RigaTab]],3)))</f>
        <v/>
      </c>
      <c r="N128" s="1" t="str">
        <f ca="1">IF(Risultati[[#This Row],[Punti_SqrA]]="","",SUM(INDEX(INDIRECT(Risultati[[#This Row],[Tabella]]),Risultati[[#This Row],[RigaTab]],4)))</f>
        <v/>
      </c>
      <c r="O128" s="1" t="str">
        <f ca="1">Risultati[[#This Row],[SqrA]]&amp;Risultati[[#This Row],[SqrB]]</f>
        <v/>
      </c>
    </row>
    <row r="129" spans="6:15" x14ac:dyDescent="0.2">
      <c r="F129" s="1" t="str" cm="1">
        <f t="array" ref="F129">IF(ROW()-ROW(Risultati[#Headers])&gt;Check[]*(Check[]-1),"",Check[]*(Check[]-1)-Check[]*(Check[]-1)+ROW()-ROW(Risultati[#Headers]))</f>
        <v/>
      </c>
      <c r="G129" s="1" t="str">
        <f>IF(Risultati[[#This Row],[ID_Riga]]="","",VLOOKUP(F129,Helper[],3,TRUE))</f>
        <v/>
      </c>
      <c r="H129" s="1" t="str">
        <f>IF(Risultati[[#This Row],[ID_Riga]]="","",Risultati[[#This Row],[ID_Riga]]-VLOOKUP(Risultati[[#This Row],[ID_Riga]],Helper[],1,TRUE)+1)</f>
        <v/>
      </c>
      <c r="I129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29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29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29" s="1" t="str">
        <f ca="1">IF(Risultati[[#This Row],[Punti_SqrA]]="","",IF(Risultati[[#This Row],[Punti_SqrA]]=3,0,IF(Risultati[[#This Row],[Punti_SqrA]]=0,3,1)))</f>
        <v/>
      </c>
      <c r="M129" s="1" t="str">
        <f ca="1">IF(Risultati[[#This Row],[Punti_SqrA]]="","",SUM(INDEX(INDIRECT(Risultati[[#This Row],[Tabella]]),Risultati[[#This Row],[RigaTab]],3)))</f>
        <v/>
      </c>
      <c r="N129" s="1" t="str">
        <f ca="1">IF(Risultati[[#This Row],[Punti_SqrA]]="","",SUM(INDEX(INDIRECT(Risultati[[#This Row],[Tabella]]),Risultati[[#This Row],[RigaTab]],4)))</f>
        <v/>
      </c>
      <c r="O129" s="1" t="str">
        <f ca="1">Risultati[[#This Row],[SqrA]]&amp;Risultati[[#This Row],[SqrB]]</f>
        <v/>
      </c>
    </row>
    <row r="130" spans="6:15" x14ac:dyDescent="0.2">
      <c r="F130" s="1" t="str" cm="1">
        <f t="array" ref="F130">IF(ROW()-ROW(Risultati[#Headers])&gt;Check[]*(Check[]-1),"",Check[]*(Check[]-1)-Check[]*(Check[]-1)+ROW()-ROW(Risultati[#Headers]))</f>
        <v/>
      </c>
      <c r="G130" s="1" t="str">
        <f>IF(Risultati[[#This Row],[ID_Riga]]="","",VLOOKUP(F130,Helper[],3,TRUE))</f>
        <v/>
      </c>
      <c r="H130" s="1" t="str">
        <f>IF(Risultati[[#This Row],[ID_Riga]]="","",Risultati[[#This Row],[ID_Riga]]-VLOOKUP(Risultati[[#This Row],[ID_Riga]],Helper[],1,TRUE)+1)</f>
        <v/>
      </c>
      <c r="I130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30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30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30" s="1" t="str">
        <f ca="1">IF(Risultati[[#This Row],[Punti_SqrA]]="","",IF(Risultati[[#This Row],[Punti_SqrA]]=3,0,IF(Risultati[[#This Row],[Punti_SqrA]]=0,3,1)))</f>
        <v/>
      </c>
      <c r="M130" s="1" t="str">
        <f ca="1">IF(Risultati[[#This Row],[Punti_SqrA]]="","",SUM(INDEX(INDIRECT(Risultati[[#This Row],[Tabella]]),Risultati[[#This Row],[RigaTab]],3)))</f>
        <v/>
      </c>
      <c r="N130" s="1" t="str">
        <f ca="1">IF(Risultati[[#This Row],[Punti_SqrA]]="","",SUM(INDEX(INDIRECT(Risultati[[#This Row],[Tabella]]),Risultati[[#This Row],[RigaTab]],4)))</f>
        <v/>
      </c>
      <c r="O130" s="1" t="str">
        <f ca="1">Risultati[[#This Row],[SqrA]]&amp;Risultati[[#This Row],[SqrB]]</f>
        <v/>
      </c>
    </row>
    <row r="131" spans="6:15" x14ac:dyDescent="0.2">
      <c r="F131" s="1" t="str" cm="1">
        <f t="array" ref="F131">IF(ROW()-ROW(Risultati[#Headers])&gt;Check[]*(Check[]-1),"",Check[]*(Check[]-1)-Check[]*(Check[]-1)+ROW()-ROW(Risultati[#Headers]))</f>
        <v/>
      </c>
      <c r="G131" s="1" t="str">
        <f>IF(Risultati[[#This Row],[ID_Riga]]="","",VLOOKUP(F131,Helper[],3,TRUE))</f>
        <v/>
      </c>
      <c r="H131" s="1" t="str">
        <f>IF(Risultati[[#This Row],[ID_Riga]]="","",Risultati[[#This Row],[ID_Riga]]-VLOOKUP(Risultati[[#This Row],[ID_Riga]],Helper[],1,TRUE)+1)</f>
        <v/>
      </c>
      <c r="I131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31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31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31" s="1" t="str">
        <f ca="1">IF(Risultati[[#This Row],[Punti_SqrA]]="","",IF(Risultati[[#This Row],[Punti_SqrA]]=3,0,IF(Risultati[[#This Row],[Punti_SqrA]]=0,3,1)))</f>
        <v/>
      </c>
      <c r="M131" s="1" t="str">
        <f ca="1">IF(Risultati[[#This Row],[Punti_SqrA]]="","",SUM(INDEX(INDIRECT(Risultati[[#This Row],[Tabella]]),Risultati[[#This Row],[RigaTab]],3)))</f>
        <v/>
      </c>
      <c r="N131" s="1" t="str">
        <f ca="1">IF(Risultati[[#This Row],[Punti_SqrA]]="","",SUM(INDEX(INDIRECT(Risultati[[#This Row],[Tabella]]),Risultati[[#This Row],[RigaTab]],4)))</f>
        <v/>
      </c>
      <c r="O131" s="1" t="str">
        <f ca="1">Risultati[[#This Row],[SqrA]]&amp;Risultati[[#This Row],[SqrB]]</f>
        <v/>
      </c>
    </row>
    <row r="132" spans="6:15" x14ac:dyDescent="0.2">
      <c r="F132" s="1" t="str" cm="1">
        <f t="array" ref="F132">IF(ROW()-ROW(Risultati[#Headers])&gt;Check[]*(Check[]-1),"",Check[]*(Check[]-1)-Check[]*(Check[]-1)+ROW()-ROW(Risultati[#Headers]))</f>
        <v/>
      </c>
      <c r="G132" s="1" t="str">
        <f>IF(Risultati[[#This Row],[ID_Riga]]="","",VLOOKUP(F132,Helper[],3,TRUE))</f>
        <v/>
      </c>
      <c r="H132" s="1" t="str">
        <f>IF(Risultati[[#This Row],[ID_Riga]]="","",Risultati[[#This Row],[ID_Riga]]-VLOOKUP(Risultati[[#This Row],[ID_Riga]],Helper[],1,TRUE)+1)</f>
        <v/>
      </c>
      <c r="I132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32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32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32" s="1" t="str">
        <f ca="1">IF(Risultati[[#This Row],[Punti_SqrA]]="","",IF(Risultati[[#This Row],[Punti_SqrA]]=3,0,IF(Risultati[[#This Row],[Punti_SqrA]]=0,3,1)))</f>
        <v/>
      </c>
      <c r="M132" s="1" t="str">
        <f ca="1">IF(Risultati[[#This Row],[Punti_SqrA]]="","",SUM(INDEX(INDIRECT(Risultati[[#This Row],[Tabella]]),Risultati[[#This Row],[RigaTab]],3)))</f>
        <v/>
      </c>
      <c r="N132" s="1" t="str">
        <f ca="1">IF(Risultati[[#This Row],[Punti_SqrA]]="","",SUM(INDEX(INDIRECT(Risultati[[#This Row],[Tabella]]),Risultati[[#This Row],[RigaTab]],4)))</f>
        <v/>
      </c>
      <c r="O132" s="1" t="str">
        <f ca="1">Risultati[[#This Row],[SqrA]]&amp;Risultati[[#This Row],[SqrB]]</f>
        <v/>
      </c>
    </row>
    <row r="133" spans="6:15" x14ac:dyDescent="0.2">
      <c r="F133" s="1" t="str" cm="1">
        <f t="array" ref="F133">IF(ROW()-ROW(Risultati[#Headers])&gt;Check[]*(Check[]-1),"",Check[]*(Check[]-1)-Check[]*(Check[]-1)+ROW()-ROW(Risultati[#Headers]))</f>
        <v/>
      </c>
      <c r="G133" s="1" t="str">
        <f>IF(Risultati[[#This Row],[ID_Riga]]="","",VLOOKUP(F133,Helper[],3,TRUE))</f>
        <v/>
      </c>
      <c r="H133" s="1" t="str">
        <f>IF(Risultati[[#This Row],[ID_Riga]]="","",Risultati[[#This Row],[ID_Riga]]-VLOOKUP(Risultati[[#This Row],[ID_Riga]],Helper[],1,TRUE)+1)</f>
        <v/>
      </c>
      <c r="I133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33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33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33" s="1" t="str">
        <f ca="1">IF(Risultati[[#This Row],[Punti_SqrA]]="","",IF(Risultati[[#This Row],[Punti_SqrA]]=3,0,IF(Risultati[[#This Row],[Punti_SqrA]]=0,3,1)))</f>
        <v/>
      </c>
      <c r="M133" s="1" t="str">
        <f ca="1">IF(Risultati[[#This Row],[Punti_SqrA]]="","",SUM(INDEX(INDIRECT(Risultati[[#This Row],[Tabella]]),Risultati[[#This Row],[RigaTab]],3)))</f>
        <v/>
      </c>
      <c r="N133" s="1" t="str">
        <f ca="1">IF(Risultati[[#This Row],[Punti_SqrA]]="","",SUM(INDEX(INDIRECT(Risultati[[#This Row],[Tabella]]),Risultati[[#This Row],[RigaTab]],4)))</f>
        <v/>
      </c>
      <c r="O133" s="1" t="str">
        <f ca="1">Risultati[[#This Row],[SqrA]]&amp;Risultati[[#This Row],[SqrB]]</f>
        <v/>
      </c>
    </row>
    <row r="134" spans="6:15" x14ac:dyDescent="0.2">
      <c r="F134" s="1" t="str" cm="1">
        <f t="array" ref="F134">IF(ROW()-ROW(Risultati[#Headers])&gt;Check[]*(Check[]-1),"",Check[]*(Check[]-1)-Check[]*(Check[]-1)+ROW()-ROW(Risultati[#Headers]))</f>
        <v/>
      </c>
      <c r="G134" s="1" t="str">
        <f>IF(Risultati[[#This Row],[ID_Riga]]="","",VLOOKUP(F134,Helper[],3,TRUE))</f>
        <v/>
      </c>
      <c r="H134" s="1" t="str">
        <f>IF(Risultati[[#This Row],[ID_Riga]]="","",Risultati[[#This Row],[ID_Riga]]-VLOOKUP(Risultati[[#This Row],[ID_Riga]],Helper[],1,TRUE)+1)</f>
        <v/>
      </c>
      <c r="I134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34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34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34" s="1" t="str">
        <f ca="1">IF(Risultati[[#This Row],[Punti_SqrA]]="","",IF(Risultati[[#This Row],[Punti_SqrA]]=3,0,IF(Risultati[[#This Row],[Punti_SqrA]]=0,3,1)))</f>
        <v/>
      </c>
      <c r="M134" s="1" t="str">
        <f ca="1">IF(Risultati[[#This Row],[Punti_SqrA]]="","",SUM(INDEX(INDIRECT(Risultati[[#This Row],[Tabella]]),Risultati[[#This Row],[RigaTab]],3)))</f>
        <v/>
      </c>
      <c r="N134" s="1" t="str">
        <f ca="1">IF(Risultati[[#This Row],[Punti_SqrA]]="","",SUM(INDEX(INDIRECT(Risultati[[#This Row],[Tabella]]),Risultati[[#This Row],[RigaTab]],4)))</f>
        <v/>
      </c>
      <c r="O134" s="1" t="str">
        <f ca="1">Risultati[[#This Row],[SqrA]]&amp;Risultati[[#This Row],[SqrB]]</f>
        <v/>
      </c>
    </row>
    <row r="135" spans="6:15" x14ac:dyDescent="0.2">
      <c r="F135" s="1" t="str" cm="1">
        <f t="array" ref="F135">IF(ROW()-ROW(Risultati[#Headers])&gt;Check[]*(Check[]-1),"",Check[]*(Check[]-1)-Check[]*(Check[]-1)+ROW()-ROW(Risultati[#Headers]))</f>
        <v/>
      </c>
      <c r="G135" s="1" t="str">
        <f>IF(Risultati[[#This Row],[ID_Riga]]="","",VLOOKUP(F135,Helper[],3,TRUE))</f>
        <v/>
      </c>
      <c r="H135" s="1" t="str">
        <f>IF(Risultati[[#This Row],[ID_Riga]]="","",Risultati[[#This Row],[ID_Riga]]-VLOOKUP(Risultati[[#This Row],[ID_Riga]],Helper[],1,TRUE)+1)</f>
        <v/>
      </c>
      <c r="I135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35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35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35" s="1" t="str">
        <f ca="1">IF(Risultati[[#This Row],[Punti_SqrA]]="","",IF(Risultati[[#This Row],[Punti_SqrA]]=3,0,IF(Risultati[[#This Row],[Punti_SqrA]]=0,3,1)))</f>
        <v/>
      </c>
      <c r="M135" s="1" t="str">
        <f ca="1">IF(Risultati[[#This Row],[Punti_SqrA]]="","",SUM(INDEX(INDIRECT(Risultati[[#This Row],[Tabella]]),Risultati[[#This Row],[RigaTab]],3)))</f>
        <v/>
      </c>
      <c r="N135" s="1" t="str">
        <f ca="1">IF(Risultati[[#This Row],[Punti_SqrA]]="","",SUM(INDEX(INDIRECT(Risultati[[#This Row],[Tabella]]),Risultati[[#This Row],[RigaTab]],4)))</f>
        <v/>
      </c>
      <c r="O135" s="1" t="str">
        <f ca="1">Risultati[[#This Row],[SqrA]]&amp;Risultati[[#This Row],[SqrB]]</f>
        <v/>
      </c>
    </row>
    <row r="136" spans="6:15" x14ac:dyDescent="0.2">
      <c r="F136" s="1" t="str" cm="1">
        <f t="array" ref="F136">IF(ROW()-ROW(Risultati[#Headers])&gt;Check[]*(Check[]-1),"",Check[]*(Check[]-1)-Check[]*(Check[]-1)+ROW()-ROW(Risultati[#Headers]))</f>
        <v/>
      </c>
      <c r="G136" s="1" t="str">
        <f>IF(Risultati[[#This Row],[ID_Riga]]="","",VLOOKUP(F136,Helper[],3,TRUE))</f>
        <v/>
      </c>
      <c r="H136" s="1" t="str">
        <f>IF(Risultati[[#This Row],[ID_Riga]]="","",Risultati[[#This Row],[ID_Riga]]-VLOOKUP(Risultati[[#This Row],[ID_Riga]],Helper[],1,TRUE)+1)</f>
        <v/>
      </c>
      <c r="I136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36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36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36" s="1" t="str">
        <f ca="1">IF(Risultati[[#This Row],[Punti_SqrA]]="","",IF(Risultati[[#This Row],[Punti_SqrA]]=3,0,IF(Risultati[[#This Row],[Punti_SqrA]]=0,3,1)))</f>
        <v/>
      </c>
      <c r="M136" s="1" t="str">
        <f ca="1">IF(Risultati[[#This Row],[Punti_SqrA]]="","",SUM(INDEX(INDIRECT(Risultati[[#This Row],[Tabella]]),Risultati[[#This Row],[RigaTab]],3)))</f>
        <v/>
      </c>
      <c r="N136" s="1" t="str">
        <f ca="1">IF(Risultati[[#This Row],[Punti_SqrA]]="","",SUM(INDEX(INDIRECT(Risultati[[#This Row],[Tabella]]),Risultati[[#This Row],[RigaTab]],4)))</f>
        <v/>
      </c>
      <c r="O136" s="1" t="str">
        <f ca="1">Risultati[[#This Row],[SqrA]]&amp;Risultati[[#This Row],[SqrB]]</f>
        <v/>
      </c>
    </row>
    <row r="137" spans="6:15" x14ac:dyDescent="0.2">
      <c r="F137" s="1" t="str" cm="1">
        <f t="array" ref="F137">IF(ROW()-ROW(Risultati[#Headers])&gt;Check[]*(Check[]-1),"",Check[]*(Check[]-1)-Check[]*(Check[]-1)+ROW()-ROW(Risultati[#Headers]))</f>
        <v/>
      </c>
      <c r="G137" s="1" t="str">
        <f>IF(Risultati[[#This Row],[ID_Riga]]="","",VLOOKUP(F137,Helper[],3,TRUE))</f>
        <v/>
      </c>
      <c r="H137" s="1" t="str">
        <f>IF(Risultati[[#This Row],[ID_Riga]]="","",Risultati[[#This Row],[ID_Riga]]-VLOOKUP(Risultati[[#This Row],[ID_Riga]],Helper[],1,TRUE)+1)</f>
        <v/>
      </c>
      <c r="I137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37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37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37" s="1" t="str">
        <f ca="1">IF(Risultati[[#This Row],[Punti_SqrA]]="","",IF(Risultati[[#This Row],[Punti_SqrA]]=3,0,IF(Risultati[[#This Row],[Punti_SqrA]]=0,3,1)))</f>
        <v/>
      </c>
      <c r="M137" s="1" t="str">
        <f ca="1">IF(Risultati[[#This Row],[Punti_SqrA]]="","",SUM(INDEX(INDIRECT(Risultati[[#This Row],[Tabella]]),Risultati[[#This Row],[RigaTab]],3)))</f>
        <v/>
      </c>
      <c r="N137" s="1" t="str">
        <f ca="1">IF(Risultati[[#This Row],[Punti_SqrA]]="","",SUM(INDEX(INDIRECT(Risultati[[#This Row],[Tabella]]),Risultati[[#This Row],[RigaTab]],4)))</f>
        <v/>
      </c>
      <c r="O137" s="1" t="str">
        <f ca="1">Risultati[[#This Row],[SqrA]]&amp;Risultati[[#This Row],[SqrB]]</f>
        <v/>
      </c>
    </row>
    <row r="138" spans="6:15" x14ac:dyDescent="0.2">
      <c r="F138" s="1" t="str" cm="1">
        <f t="array" ref="F138">IF(ROW()-ROW(Risultati[#Headers])&gt;Check[]*(Check[]-1),"",Check[]*(Check[]-1)-Check[]*(Check[]-1)+ROW()-ROW(Risultati[#Headers]))</f>
        <v/>
      </c>
      <c r="G138" s="1" t="str">
        <f>IF(Risultati[[#This Row],[ID_Riga]]="","",VLOOKUP(F138,Helper[],3,TRUE))</f>
        <v/>
      </c>
      <c r="H138" s="1" t="str">
        <f>IF(Risultati[[#This Row],[ID_Riga]]="","",Risultati[[#This Row],[ID_Riga]]-VLOOKUP(Risultati[[#This Row],[ID_Riga]],Helper[],1,TRUE)+1)</f>
        <v/>
      </c>
      <c r="I138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38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38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38" s="1" t="str">
        <f ca="1">IF(Risultati[[#This Row],[Punti_SqrA]]="","",IF(Risultati[[#This Row],[Punti_SqrA]]=3,0,IF(Risultati[[#This Row],[Punti_SqrA]]=0,3,1)))</f>
        <v/>
      </c>
      <c r="M138" s="1" t="str">
        <f ca="1">IF(Risultati[[#This Row],[Punti_SqrA]]="","",SUM(INDEX(INDIRECT(Risultati[[#This Row],[Tabella]]),Risultati[[#This Row],[RigaTab]],3)))</f>
        <v/>
      </c>
      <c r="N138" s="1" t="str">
        <f ca="1">IF(Risultati[[#This Row],[Punti_SqrA]]="","",SUM(INDEX(INDIRECT(Risultati[[#This Row],[Tabella]]),Risultati[[#This Row],[RigaTab]],4)))</f>
        <v/>
      </c>
      <c r="O138" s="1" t="str">
        <f ca="1">Risultati[[#This Row],[SqrA]]&amp;Risultati[[#This Row],[SqrB]]</f>
        <v/>
      </c>
    </row>
    <row r="139" spans="6:15" x14ac:dyDescent="0.2">
      <c r="F139" s="1" t="str" cm="1">
        <f t="array" ref="F139">IF(ROW()-ROW(Risultati[#Headers])&gt;Check[]*(Check[]-1),"",Check[]*(Check[]-1)-Check[]*(Check[]-1)+ROW()-ROW(Risultati[#Headers]))</f>
        <v/>
      </c>
      <c r="G139" s="1" t="str">
        <f>IF(Risultati[[#This Row],[ID_Riga]]="","",VLOOKUP(F139,Helper[],3,TRUE))</f>
        <v/>
      </c>
      <c r="H139" s="1" t="str">
        <f>IF(Risultati[[#This Row],[ID_Riga]]="","",Risultati[[#This Row],[ID_Riga]]-VLOOKUP(Risultati[[#This Row],[ID_Riga]],Helper[],1,TRUE)+1)</f>
        <v/>
      </c>
      <c r="I139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39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39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39" s="1" t="str">
        <f ca="1">IF(Risultati[[#This Row],[Punti_SqrA]]="","",IF(Risultati[[#This Row],[Punti_SqrA]]=3,0,IF(Risultati[[#This Row],[Punti_SqrA]]=0,3,1)))</f>
        <v/>
      </c>
      <c r="M139" s="1" t="str">
        <f ca="1">IF(Risultati[[#This Row],[Punti_SqrA]]="","",SUM(INDEX(INDIRECT(Risultati[[#This Row],[Tabella]]),Risultati[[#This Row],[RigaTab]],3)))</f>
        <v/>
      </c>
      <c r="N139" s="1" t="str">
        <f ca="1">IF(Risultati[[#This Row],[Punti_SqrA]]="","",SUM(INDEX(INDIRECT(Risultati[[#This Row],[Tabella]]),Risultati[[#This Row],[RigaTab]],4)))</f>
        <v/>
      </c>
      <c r="O139" s="1" t="str">
        <f ca="1">Risultati[[#This Row],[SqrA]]&amp;Risultati[[#This Row],[SqrB]]</f>
        <v/>
      </c>
    </row>
    <row r="140" spans="6:15" x14ac:dyDescent="0.2">
      <c r="F140" s="1" t="str" cm="1">
        <f t="array" ref="F140">IF(ROW()-ROW(Risultati[#Headers])&gt;Check[]*(Check[]-1),"",Check[]*(Check[]-1)-Check[]*(Check[]-1)+ROW()-ROW(Risultati[#Headers]))</f>
        <v/>
      </c>
      <c r="G140" s="1" t="str">
        <f>IF(Risultati[[#This Row],[ID_Riga]]="","",VLOOKUP(F140,Helper[],3,TRUE))</f>
        <v/>
      </c>
      <c r="H140" s="1" t="str">
        <f>IF(Risultati[[#This Row],[ID_Riga]]="","",Risultati[[#This Row],[ID_Riga]]-VLOOKUP(Risultati[[#This Row],[ID_Riga]],Helper[],1,TRUE)+1)</f>
        <v/>
      </c>
      <c r="I140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40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40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40" s="1" t="str">
        <f ca="1">IF(Risultati[[#This Row],[Punti_SqrA]]="","",IF(Risultati[[#This Row],[Punti_SqrA]]=3,0,IF(Risultati[[#This Row],[Punti_SqrA]]=0,3,1)))</f>
        <v/>
      </c>
      <c r="M140" s="1" t="str">
        <f ca="1">IF(Risultati[[#This Row],[Punti_SqrA]]="","",SUM(INDEX(INDIRECT(Risultati[[#This Row],[Tabella]]),Risultati[[#This Row],[RigaTab]],3)))</f>
        <v/>
      </c>
      <c r="N140" s="1" t="str">
        <f ca="1">IF(Risultati[[#This Row],[Punti_SqrA]]="","",SUM(INDEX(INDIRECT(Risultati[[#This Row],[Tabella]]),Risultati[[#This Row],[RigaTab]],4)))</f>
        <v/>
      </c>
      <c r="O140" s="1" t="str">
        <f ca="1">Risultati[[#This Row],[SqrA]]&amp;Risultati[[#This Row],[SqrB]]</f>
        <v/>
      </c>
    </row>
    <row r="141" spans="6:15" x14ac:dyDescent="0.2">
      <c r="F141" s="1" t="str" cm="1">
        <f t="array" ref="F141">IF(ROW()-ROW(Risultati[#Headers])&gt;Check[]*(Check[]-1),"",Check[]*(Check[]-1)-Check[]*(Check[]-1)+ROW()-ROW(Risultati[#Headers]))</f>
        <v/>
      </c>
      <c r="G141" s="1" t="str">
        <f>IF(Risultati[[#This Row],[ID_Riga]]="","",VLOOKUP(F141,Helper[],3,TRUE))</f>
        <v/>
      </c>
      <c r="H141" s="1" t="str">
        <f>IF(Risultati[[#This Row],[ID_Riga]]="","",Risultati[[#This Row],[ID_Riga]]-VLOOKUP(Risultati[[#This Row],[ID_Riga]],Helper[],1,TRUE)+1)</f>
        <v/>
      </c>
      <c r="I141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41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41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41" s="1" t="str">
        <f ca="1">IF(Risultati[[#This Row],[Punti_SqrA]]="","",IF(Risultati[[#This Row],[Punti_SqrA]]=3,0,IF(Risultati[[#This Row],[Punti_SqrA]]=0,3,1)))</f>
        <v/>
      </c>
      <c r="M141" s="1" t="str">
        <f ca="1">IF(Risultati[[#This Row],[Punti_SqrA]]="","",SUM(INDEX(INDIRECT(Risultati[[#This Row],[Tabella]]),Risultati[[#This Row],[RigaTab]],3)))</f>
        <v/>
      </c>
      <c r="N141" s="1" t="str">
        <f ca="1">IF(Risultati[[#This Row],[Punti_SqrA]]="","",SUM(INDEX(INDIRECT(Risultati[[#This Row],[Tabella]]),Risultati[[#This Row],[RigaTab]],4)))</f>
        <v/>
      </c>
      <c r="O141" s="1" t="str">
        <f ca="1">Risultati[[#This Row],[SqrA]]&amp;Risultati[[#This Row],[SqrB]]</f>
        <v/>
      </c>
    </row>
    <row r="142" spans="6:15" x14ac:dyDescent="0.2">
      <c r="F142" s="1" t="str" cm="1">
        <f t="array" ref="F142">IF(ROW()-ROW(Risultati[#Headers])&gt;Check[]*(Check[]-1),"",Check[]*(Check[]-1)-Check[]*(Check[]-1)+ROW()-ROW(Risultati[#Headers]))</f>
        <v/>
      </c>
      <c r="G142" s="1" t="str">
        <f>IF(Risultati[[#This Row],[ID_Riga]]="","",VLOOKUP(F142,Helper[],3,TRUE))</f>
        <v/>
      </c>
      <c r="H142" s="1" t="str">
        <f>IF(Risultati[[#This Row],[ID_Riga]]="","",Risultati[[#This Row],[ID_Riga]]-VLOOKUP(Risultati[[#This Row],[ID_Riga]],Helper[],1,TRUE)+1)</f>
        <v/>
      </c>
      <c r="I142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42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42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42" s="1" t="str">
        <f ca="1">IF(Risultati[[#This Row],[Punti_SqrA]]="","",IF(Risultati[[#This Row],[Punti_SqrA]]=3,0,IF(Risultati[[#This Row],[Punti_SqrA]]=0,3,1)))</f>
        <v/>
      </c>
      <c r="M142" s="1" t="str">
        <f ca="1">IF(Risultati[[#This Row],[Punti_SqrA]]="","",SUM(INDEX(INDIRECT(Risultati[[#This Row],[Tabella]]),Risultati[[#This Row],[RigaTab]],3)))</f>
        <v/>
      </c>
      <c r="N142" s="1" t="str">
        <f ca="1">IF(Risultati[[#This Row],[Punti_SqrA]]="","",SUM(INDEX(INDIRECT(Risultati[[#This Row],[Tabella]]),Risultati[[#This Row],[RigaTab]],4)))</f>
        <v/>
      </c>
      <c r="O142" s="1" t="str">
        <f ca="1">Risultati[[#This Row],[SqrA]]&amp;Risultati[[#This Row],[SqrB]]</f>
        <v/>
      </c>
    </row>
    <row r="143" spans="6:15" x14ac:dyDescent="0.2">
      <c r="F143" s="1" t="str" cm="1">
        <f t="array" ref="F143">IF(ROW()-ROW(Risultati[#Headers])&gt;Check[]*(Check[]-1),"",Check[]*(Check[]-1)-Check[]*(Check[]-1)+ROW()-ROW(Risultati[#Headers]))</f>
        <v/>
      </c>
      <c r="G143" s="1" t="str">
        <f>IF(Risultati[[#This Row],[ID_Riga]]="","",VLOOKUP(F143,Helper[],3,TRUE))</f>
        <v/>
      </c>
      <c r="H143" s="1" t="str">
        <f>IF(Risultati[[#This Row],[ID_Riga]]="","",Risultati[[#This Row],[ID_Riga]]-VLOOKUP(Risultati[[#This Row],[ID_Riga]],Helper[],1,TRUE)+1)</f>
        <v/>
      </c>
      <c r="I143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43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43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43" s="1" t="str">
        <f ca="1">IF(Risultati[[#This Row],[Punti_SqrA]]="","",IF(Risultati[[#This Row],[Punti_SqrA]]=3,0,IF(Risultati[[#This Row],[Punti_SqrA]]=0,3,1)))</f>
        <v/>
      </c>
      <c r="M143" s="1" t="str">
        <f ca="1">IF(Risultati[[#This Row],[Punti_SqrA]]="","",SUM(INDEX(INDIRECT(Risultati[[#This Row],[Tabella]]),Risultati[[#This Row],[RigaTab]],3)))</f>
        <v/>
      </c>
      <c r="N143" s="1" t="str">
        <f ca="1">IF(Risultati[[#This Row],[Punti_SqrA]]="","",SUM(INDEX(INDIRECT(Risultati[[#This Row],[Tabella]]),Risultati[[#This Row],[RigaTab]],4)))</f>
        <v/>
      </c>
      <c r="O143" s="1" t="str">
        <f ca="1">Risultati[[#This Row],[SqrA]]&amp;Risultati[[#This Row],[SqrB]]</f>
        <v/>
      </c>
    </row>
    <row r="144" spans="6:15" x14ac:dyDescent="0.2">
      <c r="F144" s="1" t="str" cm="1">
        <f t="array" ref="F144">IF(ROW()-ROW(Risultati[#Headers])&gt;Check[]*(Check[]-1),"",Check[]*(Check[]-1)-Check[]*(Check[]-1)+ROW()-ROW(Risultati[#Headers]))</f>
        <v/>
      </c>
      <c r="G144" s="1" t="str">
        <f>IF(Risultati[[#This Row],[ID_Riga]]="","",VLOOKUP(F144,Helper[],3,TRUE))</f>
        <v/>
      </c>
      <c r="H144" s="1" t="str">
        <f>IF(Risultati[[#This Row],[ID_Riga]]="","",Risultati[[#This Row],[ID_Riga]]-VLOOKUP(Risultati[[#This Row],[ID_Riga]],Helper[],1,TRUE)+1)</f>
        <v/>
      </c>
      <c r="I144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44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44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44" s="1" t="str">
        <f ca="1">IF(Risultati[[#This Row],[Punti_SqrA]]="","",IF(Risultati[[#This Row],[Punti_SqrA]]=3,0,IF(Risultati[[#This Row],[Punti_SqrA]]=0,3,1)))</f>
        <v/>
      </c>
      <c r="M144" s="1" t="str">
        <f ca="1">IF(Risultati[[#This Row],[Punti_SqrA]]="","",SUM(INDEX(INDIRECT(Risultati[[#This Row],[Tabella]]),Risultati[[#This Row],[RigaTab]],3)))</f>
        <v/>
      </c>
      <c r="N144" s="1" t="str">
        <f ca="1">IF(Risultati[[#This Row],[Punti_SqrA]]="","",SUM(INDEX(INDIRECT(Risultati[[#This Row],[Tabella]]),Risultati[[#This Row],[RigaTab]],4)))</f>
        <v/>
      </c>
      <c r="O144" s="1" t="str">
        <f ca="1">Risultati[[#This Row],[SqrA]]&amp;Risultati[[#This Row],[SqrB]]</f>
        <v/>
      </c>
    </row>
    <row r="145" spans="6:15" x14ac:dyDescent="0.2">
      <c r="F145" s="1" t="str" cm="1">
        <f t="array" ref="F145">IF(ROW()-ROW(Risultati[#Headers])&gt;Check[]*(Check[]-1),"",Check[]*(Check[]-1)-Check[]*(Check[]-1)+ROW()-ROW(Risultati[#Headers]))</f>
        <v/>
      </c>
      <c r="G145" s="1" t="str">
        <f>IF(Risultati[[#This Row],[ID_Riga]]="","",VLOOKUP(F145,Helper[],3,TRUE))</f>
        <v/>
      </c>
      <c r="H145" s="1" t="str">
        <f>IF(Risultati[[#This Row],[ID_Riga]]="","",Risultati[[#This Row],[ID_Riga]]-VLOOKUP(Risultati[[#This Row],[ID_Riga]],Helper[],1,TRUE)+1)</f>
        <v/>
      </c>
      <c r="I145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45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45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45" s="1" t="str">
        <f ca="1">IF(Risultati[[#This Row],[Punti_SqrA]]="","",IF(Risultati[[#This Row],[Punti_SqrA]]=3,0,IF(Risultati[[#This Row],[Punti_SqrA]]=0,3,1)))</f>
        <v/>
      </c>
      <c r="M145" s="1" t="str">
        <f ca="1">IF(Risultati[[#This Row],[Punti_SqrA]]="","",SUM(INDEX(INDIRECT(Risultati[[#This Row],[Tabella]]),Risultati[[#This Row],[RigaTab]],3)))</f>
        <v/>
      </c>
      <c r="N145" s="1" t="str">
        <f ca="1">IF(Risultati[[#This Row],[Punti_SqrA]]="","",SUM(INDEX(INDIRECT(Risultati[[#This Row],[Tabella]]),Risultati[[#This Row],[RigaTab]],4)))</f>
        <v/>
      </c>
      <c r="O145" s="1" t="str">
        <f ca="1">Risultati[[#This Row],[SqrA]]&amp;Risultati[[#This Row],[SqrB]]</f>
        <v/>
      </c>
    </row>
    <row r="146" spans="6:15" x14ac:dyDescent="0.2">
      <c r="F146" s="1" t="str" cm="1">
        <f t="array" ref="F146">IF(ROW()-ROW(Risultati[#Headers])&gt;Check[]*(Check[]-1),"",Check[]*(Check[]-1)-Check[]*(Check[]-1)+ROW()-ROW(Risultati[#Headers]))</f>
        <v/>
      </c>
      <c r="G146" s="1" t="str">
        <f>IF(Risultati[[#This Row],[ID_Riga]]="","",VLOOKUP(F146,Helper[],3,TRUE))</f>
        <v/>
      </c>
      <c r="H146" s="1" t="str">
        <f>IF(Risultati[[#This Row],[ID_Riga]]="","",Risultati[[#This Row],[ID_Riga]]-VLOOKUP(Risultati[[#This Row],[ID_Riga]],Helper[],1,TRUE)+1)</f>
        <v/>
      </c>
      <c r="I146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46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46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46" s="1" t="str">
        <f ca="1">IF(Risultati[[#This Row],[Punti_SqrA]]="","",IF(Risultati[[#This Row],[Punti_SqrA]]=3,0,IF(Risultati[[#This Row],[Punti_SqrA]]=0,3,1)))</f>
        <v/>
      </c>
      <c r="M146" s="1" t="str">
        <f ca="1">IF(Risultati[[#This Row],[Punti_SqrA]]="","",SUM(INDEX(INDIRECT(Risultati[[#This Row],[Tabella]]),Risultati[[#This Row],[RigaTab]],3)))</f>
        <v/>
      </c>
      <c r="N146" s="1" t="str">
        <f ca="1">IF(Risultati[[#This Row],[Punti_SqrA]]="","",SUM(INDEX(INDIRECT(Risultati[[#This Row],[Tabella]]),Risultati[[#This Row],[RigaTab]],4)))</f>
        <v/>
      </c>
      <c r="O146" s="1" t="str">
        <f ca="1">Risultati[[#This Row],[SqrA]]&amp;Risultati[[#This Row],[SqrB]]</f>
        <v/>
      </c>
    </row>
    <row r="147" spans="6:15" x14ac:dyDescent="0.2">
      <c r="F147" s="1" t="str" cm="1">
        <f t="array" ref="F147">IF(ROW()-ROW(Risultati[#Headers])&gt;Check[]*(Check[]-1),"",Check[]*(Check[]-1)-Check[]*(Check[]-1)+ROW()-ROW(Risultati[#Headers]))</f>
        <v/>
      </c>
      <c r="G147" s="1" t="str">
        <f>IF(Risultati[[#This Row],[ID_Riga]]="","",VLOOKUP(F147,Helper[],3,TRUE))</f>
        <v/>
      </c>
      <c r="H147" s="1" t="str">
        <f>IF(Risultati[[#This Row],[ID_Riga]]="","",Risultati[[#This Row],[ID_Riga]]-VLOOKUP(Risultati[[#This Row],[ID_Riga]],Helper[],1,TRUE)+1)</f>
        <v/>
      </c>
      <c r="I147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47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47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47" s="1" t="str">
        <f ca="1">IF(Risultati[[#This Row],[Punti_SqrA]]="","",IF(Risultati[[#This Row],[Punti_SqrA]]=3,0,IF(Risultati[[#This Row],[Punti_SqrA]]=0,3,1)))</f>
        <v/>
      </c>
      <c r="M147" s="1" t="str">
        <f ca="1">IF(Risultati[[#This Row],[Punti_SqrA]]="","",SUM(INDEX(INDIRECT(Risultati[[#This Row],[Tabella]]),Risultati[[#This Row],[RigaTab]],3)))</f>
        <v/>
      </c>
      <c r="N147" s="1" t="str">
        <f ca="1">IF(Risultati[[#This Row],[Punti_SqrA]]="","",SUM(INDEX(INDIRECT(Risultati[[#This Row],[Tabella]]),Risultati[[#This Row],[RigaTab]],4)))</f>
        <v/>
      </c>
      <c r="O147" s="1" t="str">
        <f ca="1">Risultati[[#This Row],[SqrA]]&amp;Risultati[[#This Row],[SqrB]]</f>
        <v/>
      </c>
    </row>
    <row r="148" spans="6:15" x14ac:dyDescent="0.2">
      <c r="F148" s="1" t="str" cm="1">
        <f t="array" ref="F148">IF(ROW()-ROW(Risultati[#Headers])&gt;Check[]*(Check[]-1),"",Check[]*(Check[]-1)-Check[]*(Check[]-1)+ROW()-ROW(Risultati[#Headers]))</f>
        <v/>
      </c>
      <c r="G148" s="1" t="str">
        <f>IF(Risultati[[#This Row],[ID_Riga]]="","",VLOOKUP(F148,Helper[],3,TRUE))</f>
        <v/>
      </c>
      <c r="H148" s="1" t="str">
        <f>IF(Risultati[[#This Row],[ID_Riga]]="","",Risultati[[#This Row],[ID_Riga]]-VLOOKUP(Risultati[[#This Row],[ID_Riga]],Helper[],1,TRUE)+1)</f>
        <v/>
      </c>
      <c r="I148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48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48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48" s="1" t="str">
        <f ca="1">IF(Risultati[[#This Row],[Punti_SqrA]]="","",IF(Risultati[[#This Row],[Punti_SqrA]]=3,0,IF(Risultati[[#This Row],[Punti_SqrA]]=0,3,1)))</f>
        <v/>
      </c>
      <c r="M148" s="1" t="str">
        <f ca="1">IF(Risultati[[#This Row],[Punti_SqrA]]="","",SUM(INDEX(INDIRECT(Risultati[[#This Row],[Tabella]]),Risultati[[#This Row],[RigaTab]],3)))</f>
        <v/>
      </c>
      <c r="N148" s="1" t="str">
        <f ca="1">IF(Risultati[[#This Row],[Punti_SqrA]]="","",SUM(INDEX(INDIRECT(Risultati[[#This Row],[Tabella]]),Risultati[[#This Row],[RigaTab]],4)))</f>
        <v/>
      </c>
      <c r="O148" s="1" t="str">
        <f ca="1">Risultati[[#This Row],[SqrA]]&amp;Risultati[[#This Row],[SqrB]]</f>
        <v/>
      </c>
    </row>
    <row r="149" spans="6:15" x14ac:dyDescent="0.2">
      <c r="F149" s="1" t="str" cm="1">
        <f t="array" ref="F149">IF(ROW()-ROW(Risultati[#Headers])&gt;Check[]*(Check[]-1),"",Check[]*(Check[]-1)-Check[]*(Check[]-1)+ROW()-ROW(Risultati[#Headers]))</f>
        <v/>
      </c>
      <c r="G149" s="1" t="str">
        <f>IF(Risultati[[#This Row],[ID_Riga]]="","",VLOOKUP(F149,Helper[],3,TRUE))</f>
        <v/>
      </c>
      <c r="H149" s="1" t="str">
        <f>IF(Risultati[[#This Row],[ID_Riga]]="","",Risultati[[#This Row],[ID_Riga]]-VLOOKUP(Risultati[[#This Row],[ID_Riga]],Helper[],1,TRUE)+1)</f>
        <v/>
      </c>
      <c r="I149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49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49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49" s="1" t="str">
        <f ca="1">IF(Risultati[[#This Row],[Punti_SqrA]]="","",IF(Risultati[[#This Row],[Punti_SqrA]]=3,0,IF(Risultati[[#This Row],[Punti_SqrA]]=0,3,1)))</f>
        <v/>
      </c>
      <c r="M149" s="1" t="str">
        <f ca="1">IF(Risultati[[#This Row],[Punti_SqrA]]="","",SUM(INDEX(INDIRECT(Risultati[[#This Row],[Tabella]]),Risultati[[#This Row],[RigaTab]],3)))</f>
        <v/>
      </c>
      <c r="N149" s="1" t="str">
        <f ca="1">IF(Risultati[[#This Row],[Punti_SqrA]]="","",SUM(INDEX(INDIRECT(Risultati[[#This Row],[Tabella]]),Risultati[[#This Row],[RigaTab]],4)))</f>
        <v/>
      </c>
      <c r="O149" s="1" t="str">
        <f ca="1">Risultati[[#This Row],[SqrA]]&amp;Risultati[[#This Row],[SqrB]]</f>
        <v/>
      </c>
    </row>
    <row r="150" spans="6:15" x14ac:dyDescent="0.2">
      <c r="F150" s="1" t="str" cm="1">
        <f t="array" ref="F150">IF(ROW()-ROW(Risultati[#Headers])&gt;Check[]*(Check[]-1),"",Check[]*(Check[]-1)-Check[]*(Check[]-1)+ROW()-ROW(Risultati[#Headers]))</f>
        <v/>
      </c>
      <c r="G150" s="1" t="str">
        <f>IF(Risultati[[#This Row],[ID_Riga]]="","",VLOOKUP(F150,Helper[],3,TRUE))</f>
        <v/>
      </c>
      <c r="H150" s="1" t="str">
        <f>IF(Risultati[[#This Row],[ID_Riga]]="","",Risultati[[#This Row],[ID_Riga]]-VLOOKUP(Risultati[[#This Row],[ID_Riga]],Helper[],1,TRUE)+1)</f>
        <v/>
      </c>
      <c r="I150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50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50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50" s="1" t="str">
        <f ca="1">IF(Risultati[[#This Row],[Punti_SqrA]]="","",IF(Risultati[[#This Row],[Punti_SqrA]]=3,0,IF(Risultati[[#This Row],[Punti_SqrA]]=0,3,1)))</f>
        <v/>
      </c>
      <c r="M150" s="1" t="str">
        <f ca="1">IF(Risultati[[#This Row],[Punti_SqrA]]="","",SUM(INDEX(INDIRECT(Risultati[[#This Row],[Tabella]]),Risultati[[#This Row],[RigaTab]],3)))</f>
        <v/>
      </c>
      <c r="N150" s="1" t="str">
        <f ca="1">IF(Risultati[[#This Row],[Punti_SqrA]]="","",SUM(INDEX(INDIRECT(Risultati[[#This Row],[Tabella]]),Risultati[[#This Row],[RigaTab]],4)))</f>
        <v/>
      </c>
      <c r="O150" s="1" t="str">
        <f ca="1">Risultati[[#This Row],[SqrA]]&amp;Risultati[[#This Row],[SqrB]]</f>
        <v/>
      </c>
    </row>
    <row r="151" spans="6:15" x14ac:dyDescent="0.2">
      <c r="F151" s="1" t="str" cm="1">
        <f t="array" ref="F151">IF(ROW()-ROW(Risultati[#Headers])&gt;Check[]*(Check[]-1),"",Check[]*(Check[]-1)-Check[]*(Check[]-1)+ROW()-ROW(Risultati[#Headers]))</f>
        <v/>
      </c>
      <c r="G151" s="1" t="str">
        <f>IF(Risultati[[#This Row],[ID_Riga]]="","",VLOOKUP(F151,Helper[],3,TRUE))</f>
        <v/>
      </c>
      <c r="H151" s="1" t="str">
        <f>IF(Risultati[[#This Row],[ID_Riga]]="","",Risultati[[#This Row],[ID_Riga]]-VLOOKUP(Risultati[[#This Row],[ID_Riga]],Helper[],1,TRUE)+1)</f>
        <v/>
      </c>
      <c r="I151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51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51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51" s="1" t="str">
        <f ca="1">IF(Risultati[[#This Row],[Punti_SqrA]]="","",IF(Risultati[[#This Row],[Punti_SqrA]]=3,0,IF(Risultati[[#This Row],[Punti_SqrA]]=0,3,1)))</f>
        <v/>
      </c>
      <c r="M151" s="1" t="str">
        <f ca="1">IF(Risultati[[#This Row],[Punti_SqrA]]="","",SUM(INDEX(INDIRECT(Risultati[[#This Row],[Tabella]]),Risultati[[#This Row],[RigaTab]],3)))</f>
        <v/>
      </c>
      <c r="N151" s="1" t="str">
        <f ca="1">IF(Risultati[[#This Row],[Punti_SqrA]]="","",SUM(INDEX(INDIRECT(Risultati[[#This Row],[Tabella]]),Risultati[[#This Row],[RigaTab]],4)))</f>
        <v/>
      </c>
      <c r="O151" s="1" t="str">
        <f ca="1">Risultati[[#This Row],[SqrA]]&amp;Risultati[[#This Row],[SqrB]]</f>
        <v/>
      </c>
    </row>
    <row r="152" spans="6:15" x14ac:dyDescent="0.2">
      <c r="F152" s="1" t="str" cm="1">
        <f t="array" ref="F152">IF(ROW()-ROW(Risultati[#Headers])&gt;Check[]*(Check[]-1),"",Check[]*(Check[]-1)-Check[]*(Check[]-1)+ROW()-ROW(Risultati[#Headers]))</f>
        <v/>
      </c>
      <c r="G152" s="1" t="str">
        <f>IF(Risultati[[#This Row],[ID_Riga]]="","",VLOOKUP(F152,Helper[],3,TRUE))</f>
        <v/>
      </c>
      <c r="H152" s="1" t="str">
        <f>IF(Risultati[[#This Row],[ID_Riga]]="","",Risultati[[#This Row],[ID_Riga]]-VLOOKUP(Risultati[[#This Row],[ID_Riga]],Helper[],1,TRUE)+1)</f>
        <v/>
      </c>
      <c r="I152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52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52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52" s="1" t="str">
        <f ca="1">IF(Risultati[[#This Row],[Punti_SqrA]]="","",IF(Risultati[[#This Row],[Punti_SqrA]]=3,0,IF(Risultati[[#This Row],[Punti_SqrA]]=0,3,1)))</f>
        <v/>
      </c>
      <c r="M152" s="1" t="str">
        <f ca="1">IF(Risultati[[#This Row],[Punti_SqrA]]="","",SUM(INDEX(INDIRECT(Risultati[[#This Row],[Tabella]]),Risultati[[#This Row],[RigaTab]],3)))</f>
        <v/>
      </c>
      <c r="N152" s="1" t="str">
        <f ca="1">IF(Risultati[[#This Row],[Punti_SqrA]]="","",SUM(INDEX(INDIRECT(Risultati[[#This Row],[Tabella]]),Risultati[[#This Row],[RigaTab]],4)))</f>
        <v/>
      </c>
      <c r="O152" s="1" t="str">
        <f ca="1">Risultati[[#This Row],[SqrA]]&amp;Risultati[[#This Row],[SqrB]]</f>
        <v/>
      </c>
    </row>
    <row r="153" spans="6:15" x14ac:dyDescent="0.2">
      <c r="F153" s="1" t="str" cm="1">
        <f t="array" ref="F153">IF(ROW()-ROW(Risultati[#Headers])&gt;Check[]*(Check[]-1),"",Check[]*(Check[]-1)-Check[]*(Check[]-1)+ROW()-ROW(Risultati[#Headers]))</f>
        <v/>
      </c>
      <c r="G153" s="1" t="str">
        <f>IF(Risultati[[#This Row],[ID_Riga]]="","",VLOOKUP(F153,Helper[],3,TRUE))</f>
        <v/>
      </c>
      <c r="H153" s="1" t="str">
        <f>IF(Risultati[[#This Row],[ID_Riga]]="","",Risultati[[#This Row],[ID_Riga]]-VLOOKUP(Risultati[[#This Row],[ID_Riga]],Helper[],1,TRUE)+1)</f>
        <v/>
      </c>
      <c r="I153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53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53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53" s="1" t="str">
        <f ca="1">IF(Risultati[[#This Row],[Punti_SqrA]]="","",IF(Risultati[[#This Row],[Punti_SqrA]]=3,0,IF(Risultati[[#This Row],[Punti_SqrA]]=0,3,1)))</f>
        <v/>
      </c>
      <c r="M153" s="1" t="str">
        <f ca="1">IF(Risultati[[#This Row],[Punti_SqrA]]="","",SUM(INDEX(INDIRECT(Risultati[[#This Row],[Tabella]]),Risultati[[#This Row],[RigaTab]],3)))</f>
        <v/>
      </c>
      <c r="N153" s="1" t="str">
        <f ca="1">IF(Risultati[[#This Row],[Punti_SqrA]]="","",SUM(INDEX(INDIRECT(Risultati[[#This Row],[Tabella]]),Risultati[[#This Row],[RigaTab]],4)))</f>
        <v/>
      </c>
      <c r="O153" s="1" t="str">
        <f ca="1">Risultati[[#This Row],[SqrA]]&amp;Risultati[[#This Row],[SqrB]]</f>
        <v/>
      </c>
    </row>
    <row r="154" spans="6:15" x14ac:dyDescent="0.2">
      <c r="F154" s="1" t="str" cm="1">
        <f t="array" ref="F154">IF(ROW()-ROW(Risultati[#Headers])&gt;Check[]*(Check[]-1),"",Check[]*(Check[]-1)-Check[]*(Check[]-1)+ROW()-ROW(Risultati[#Headers]))</f>
        <v/>
      </c>
      <c r="G154" s="1" t="str">
        <f>IF(Risultati[[#This Row],[ID_Riga]]="","",VLOOKUP(F154,Helper[],3,TRUE))</f>
        <v/>
      </c>
      <c r="H154" s="1" t="str">
        <f>IF(Risultati[[#This Row],[ID_Riga]]="","",Risultati[[#This Row],[ID_Riga]]-VLOOKUP(Risultati[[#This Row],[ID_Riga]],Helper[],1,TRUE)+1)</f>
        <v/>
      </c>
      <c r="I154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54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54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54" s="1" t="str">
        <f ca="1">IF(Risultati[[#This Row],[Punti_SqrA]]="","",IF(Risultati[[#This Row],[Punti_SqrA]]=3,0,IF(Risultati[[#This Row],[Punti_SqrA]]=0,3,1)))</f>
        <v/>
      </c>
      <c r="M154" s="1" t="str">
        <f ca="1">IF(Risultati[[#This Row],[Punti_SqrA]]="","",SUM(INDEX(INDIRECT(Risultati[[#This Row],[Tabella]]),Risultati[[#This Row],[RigaTab]],3)))</f>
        <v/>
      </c>
      <c r="N154" s="1" t="str">
        <f ca="1">IF(Risultati[[#This Row],[Punti_SqrA]]="","",SUM(INDEX(INDIRECT(Risultati[[#This Row],[Tabella]]),Risultati[[#This Row],[RigaTab]],4)))</f>
        <v/>
      </c>
      <c r="O154" s="1" t="str">
        <f ca="1">Risultati[[#This Row],[SqrA]]&amp;Risultati[[#This Row],[SqrB]]</f>
        <v/>
      </c>
    </row>
    <row r="155" spans="6:15" x14ac:dyDescent="0.2">
      <c r="F155" s="1" t="str" cm="1">
        <f t="array" ref="F155">IF(ROW()-ROW(Risultati[#Headers])&gt;Check[]*(Check[]-1),"",Check[]*(Check[]-1)-Check[]*(Check[]-1)+ROW()-ROW(Risultati[#Headers]))</f>
        <v/>
      </c>
      <c r="G155" s="1" t="str">
        <f>IF(Risultati[[#This Row],[ID_Riga]]="","",VLOOKUP(F155,Helper[],3,TRUE))</f>
        <v/>
      </c>
      <c r="H155" s="1" t="str">
        <f>IF(Risultati[[#This Row],[ID_Riga]]="","",Risultati[[#This Row],[ID_Riga]]-VLOOKUP(Risultati[[#This Row],[ID_Riga]],Helper[],1,TRUE)+1)</f>
        <v/>
      </c>
      <c r="I155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55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55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55" s="1" t="str">
        <f ca="1">IF(Risultati[[#This Row],[Punti_SqrA]]="","",IF(Risultati[[#This Row],[Punti_SqrA]]=3,0,IF(Risultati[[#This Row],[Punti_SqrA]]=0,3,1)))</f>
        <v/>
      </c>
      <c r="M155" s="1" t="str">
        <f ca="1">IF(Risultati[[#This Row],[Punti_SqrA]]="","",SUM(INDEX(INDIRECT(Risultati[[#This Row],[Tabella]]),Risultati[[#This Row],[RigaTab]],3)))</f>
        <v/>
      </c>
      <c r="N155" s="1" t="str">
        <f ca="1">IF(Risultati[[#This Row],[Punti_SqrA]]="","",SUM(INDEX(INDIRECT(Risultati[[#This Row],[Tabella]]),Risultati[[#This Row],[RigaTab]],4)))</f>
        <v/>
      </c>
      <c r="O155" s="1" t="str">
        <f ca="1">Risultati[[#This Row],[SqrA]]&amp;Risultati[[#This Row],[SqrB]]</f>
        <v/>
      </c>
    </row>
    <row r="156" spans="6:15" x14ac:dyDescent="0.2">
      <c r="F156" s="1" t="str" cm="1">
        <f t="array" ref="F156">IF(ROW()-ROW(Risultati[#Headers])&gt;Check[]*(Check[]-1),"",Check[]*(Check[]-1)-Check[]*(Check[]-1)+ROW()-ROW(Risultati[#Headers]))</f>
        <v/>
      </c>
      <c r="G156" s="1" t="str">
        <f>IF(Risultati[[#This Row],[ID_Riga]]="","",VLOOKUP(F156,Helper[],3,TRUE))</f>
        <v/>
      </c>
      <c r="H156" s="1" t="str">
        <f>IF(Risultati[[#This Row],[ID_Riga]]="","",Risultati[[#This Row],[ID_Riga]]-VLOOKUP(Risultati[[#This Row],[ID_Riga]],Helper[],1,TRUE)+1)</f>
        <v/>
      </c>
      <c r="I156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56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56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56" s="1" t="str">
        <f ca="1">IF(Risultati[[#This Row],[Punti_SqrA]]="","",IF(Risultati[[#This Row],[Punti_SqrA]]=3,0,IF(Risultati[[#This Row],[Punti_SqrA]]=0,3,1)))</f>
        <v/>
      </c>
      <c r="M156" s="1" t="str">
        <f ca="1">IF(Risultati[[#This Row],[Punti_SqrA]]="","",SUM(INDEX(INDIRECT(Risultati[[#This Row],[Tabella]]),Risultati[[#This Row],[RigaTab]],3)))</f>
        <v/>
      </c>
      <c r="N156" s="1" t="str">
        <f ca="1">IF(Risultati[[#This Row],[Punti_SqrA]]="","",SUM(INDEX(INDIRECT(Risultati[[#This Row],[Tabella]]),Risultati[[#This Row],[RigaTab]],4)))</f>
        <v/>
      </c>
      <c r="O156" s="1" t="str">
        <f ca="1">Risultati[[#This Row],[SqrA]]&amp;Risultati[[#This Row],[SqrB]]</f>
        <v/>
      </c>
    </row>
    <row r="157" spans="6:15" x14ac:dyDescent="0.2">
      <c r="F157" s="1" t="str" cm="1">
        <f t="array" ref="F157">IF(ROW()-ROW(Risultati[#Headers])&gt;Check[]*(Check[]-1),"",Check[]*(Check[]-1)-Check[]*(Check[]-1)+ROW()-ROW(Risultati[#Headers]))</f>
        <v/>
      </c>
      <c r="G157" s="1" t="str">
        <f>IF(Risultati[[#This Row],[ID_Riga]]="","",VLOOKUP(F157,Helper[],3,TRUE))</f>
        <v/>
      </c>
      <c r="H157" s="1" t="str">
        <f>IF(Risultati[[#This Row],[ID_Riga]]="","",Risultati[[#This Row],[ID_Riga]]-VLOOKUP(Risultati[[#This Row],[ID_Riga]],Helper[],1,TRUE)+1)</f>
        <v/>
      </c>
      <c r="I157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57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57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57" s="1" t="str">
        <f ca="1">IF(Risultati[[#This Row],[Punti_SqrA]]="","",IF(Risultati[[#This Row],[Punti_SqrA]]=3,0,IF(Risultati[[#This Row],[Punti_SqrA]]=0,3,1)))</f>
        <v/>
      </c>
      <c r="M157" s="1" t="str">
        <f ca="1">IF(Risultati[[#This Row],[Punti_SqrA]]="","",SUM(INDEX(INDIRECT(Risultati[[#This Row],[Tabella]]),Risultati[[#This Row],[RigaTab]],3)))</f>
        <v/>
      </c>
      <c r="N157" s="1" t="str">
        <f ca="1">IF(Risultati[[#This Row],[Punti_SqrA]]="","",SUM(INDEX(INDIRECT(Risultati[[#This Row],[Tabella]]),Risultati[[#This Row],[RigaTab]],4)))</f>
        <v/>
      </c>
      <c r="O157" s="1" t="str">
        <f ca="1">Risultati[[#This Row],[SqrA]]&amp;Risultati[[#This Row],[SqrB]]</f>
        <v/>
      </c>
    </row>
    <row r="158" spans="6:15" x14ac:dyDescent="0.2">
      <c r="F158" s="1" t="str" cm="1">
        <f t="array" ref="F158">IF(ROW()-ROW(Risultati[#Headers])&gt;Check[]*(Check[]-1),"",Check[]*(Check[]-1)-Check[]*(Check[]-1)+ROW()-ROW(Risultati[#Headers]))</f>
        <v/>
      </c>
      <c r="G158" s="1" t="str">
        <f>IF(Risultati[[#This Row],[ID_Riga]]="","",VLOOKUP(F158,Helper[],3,TRUE))</f>
        <v/>
      </c>
      <c r="H158" s="1" t="str">
        <f>IF(Risultati[[#This Row],[ID_Riga]]="","",Risultati[[#This Row],[ID_Riga]]-VLOOKUP(Risultati[[#This Row],[ID_Riga]],Helper[],1,TRUE)+1)</f>
        <v/>
      </c>
      <c r="I158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58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58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58" s="1" t="str">
        <f ca="1">IF(Risultati[[#This Row],[Punti_SqrA]]="","",IF(Risultati[[#This Row],[Punti_SqrA]]=3,0,IF(Risultati[[#This Row],[Punti_SqrA]]=0,3,1)))</f>
        <v/>
      </c>
      <c r="M158" s="1" t="str">
        <f ca="1">IF(Risultati[[#This Row],[Punti_SqrA]]="","",SUM(INDEX(INDIRECT(Risultati[[#This Row],[Tabella]]),Risultati[[#This Row],[RigaTab]],3)))</f>
        <v/>
      </c>
      <c r="N158" s="1" t="str">
        <f ca="1">IF(Risultati[[#This Row],[Punti_SqrA]]="","",SUM(INDEX(INDIRECT(Risultati[[#This Row],[Tabella]]),Risultati[[#This Row],[RigaTab]],4)))</f>
        <v/>
      </c>
      <c r="O158" s="1" t="str">
        <f ca="1">Risultati[[#This Row],[SqrA]]&amp;Risultati[[#This Row],[SqrB]]</f>
        <v/>
      </c>
    </row>
    <row r="159" spans="6:15" x14ac:dyDescent="0.2">
      <c r="F159" s="1" t="str" cm="1">
        <f t="array" ref="F159">IF(ROW()-ROW(Risultati[#Headers])&gt;Check[]*(Check[]-1),"",Check[]*(Check[]-1)-Check[]*(Check[]-1)+ROW()-ROW(Risultati[#Headers]))</f>
        <v/>
      </c>
      <c r="G159" s="1" t="str">
        <f>IF(Risultati[[#This Row],[ID_Riga]]="","",VLOOKUP(F159,Helper[],3,TRUE))</f>
        <v/>
      </c>
      <c r="H159" s="1" t="str">
        <f>IF(Risultati[[#This Row],[ID_Riga]]="","",Risultati[[#This Row],[ID_Riga]]-VLOOKUP(Risultati[[#This Row],[ID_Riga]],Helper[],1,TRUE)+1)</f>
        <v/>
      </c>
      <c r="I159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59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59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59" s="1" t="str">
        <f ca="1">IF(Risultati[[#This Row],[Punti_SqrA]]="","",IF(Risultati[[#This Row],[Punti_SqrA]]=3,0,IF(Risultati[[#This Row],[Punti_SqrA]]=0,3,1)))</f>
        <v/>
      </c>
      <c r="M159" s="1" t="str">
        <f ca="1">IF(Risultati[[#This Row],[Punti_SqrA]]="","",SUM(INDEX(INDIRECT(Risultati[[#This Row],[Tabella]]),Risultati[[#This Row],[RigaTab]],3)))</f>
        <v/>
      </c>
      <c r="N159" s="1" t="str">
        <f ca="1">IF(Risultati[[#This Row],[Punti_SqrA]]="","",SUM(INDEX(INDIRECT(Risultati[[#This Row],[Tabella]]),Risultati[[#This Row],[RigaTab]],4)))</f>
        <v/>
      </c>
      <c r="O159" s="1" t="str">
        <f ca="1">Risultati[[#This Row],[SqrA]]&amp;Risultati[[#This Row],[SqrB]]</f>
        <v/>
      </c>
    </row>
    <row r="160" spans="6:15" x14ac:dyDescent="0.2">
      <c r="F160" s="1" t="str" cm="1">
        <f t="array" ref="F160">IF(ROW()-ROW(Risultati[#Headers])&gt;Check[]*(Check[]-1),"",Check[]*(Check[]-1)-Check[]*(Check[]-1)+ROW()-ROW(Risultati[#Headers]))</f>
        <v/>
      </c>
      <c r="G160" s="1" t="str">
        <f>IF(Risultati[[#This Row],[ID_Riga]]="","",VLOOKUP(F160,Helper[],3,TRUE))</f>
        <v/>
      </c>
      <c r="H160" s="1" t="str">
        <f>IF(Risultati[[#This Row],[ID_Riga]]="","",Risultati[[#This Row],[ID_Riga]]-VLOOKUP(Risultati[[#This Row],[ID_Riga]],Helper[],1,TRUE)+1)</f>
        <v/>
      </c>
      <c r="I160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60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60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60" s="1" t="str">
        <f ca="1">IF(Risultati[[#This Row],[Punti_SqrA]]="","",IF(Risultati[[#This Row],[Punti_SqrA]]=3,0,IF(Risultati[[#This Row],[Punti_SqrA]]=0,3,1)))</f>
        <v/>
      </c>
      <c r="M160" s="1" t="str">
        <f ca="1">IF(Risultati[[#This Row],[Punti_SqrA]]="","",SUM(INDEX(INDIRECT(Risultati[[#This Row],[Tabella]]),Risultati[[#This Row],[RigaTab]],3)))</f>
        <v/>
      </c>
      <c r="N160" s="1" t="str">
        <f ca="1">IF(Risultati[[#This Row],[Punti_SqrA]]="","",SUM(INDEX(INDIRECT(Risultati[[#This Row],[Tabella]]),Risultati[[#This Row],[RigaTab]],4)))</f>
        <v/>
      </c>
      <c r="O160" s="1" t="str">
        <f ca="1">Risultati[[#This Row],[SqrA]]&amp;Risultati[[#This Row],[SqrB]]</f>
        <v/>
      </c>
    </row>
    <row r="161" spans="6:15" x14ac:dyDescent="0.2">
      <c r="F161" s="1" t="str" cm="1">
        <f t="array" ref="F161">IF(ROW()-ROW(Risultati[#Headers])&gt;Check[]*(Check[]-1),"",Check[]*(Check[]-1)-Check[]*(Check[]-1)+ROW()-ROW(Risultati[#Headers]))</f>
        <v/>
      </c>
      <c r="G161" s="1" t="str">
        <f>IF(Risultati[[#This Row],[ID_Riga]]="","",VLOOKUP(F161,Helper[],3,TRUE))</f>
        <v/>
      </c>
      <c r="H161" s="1" t="str">
        <f>IF(Risultati[[#This Row],[ID_Riga]]="","",Risultati[[#This Row],[ID_Riga]]-VLOOKUP(Risultati[[#This Row],[ID_Riga]],Helper[],1,TRUE)+1)</f>
        <v/>
      </c>
      <c r="I161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61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61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61" s="1" t="str">
        <f ca="1">IF(Risultati[[#This Row],[Punti_SqrA]]="","",IF(Risultati[[#This Row],[Punti_SqrA]]=3,0,IF(Risultati[[#This Row],[Punti_SqrA]]=0,3,1)))</f>
        <v/>
      </c>
      <c r="M161" s="1" t="str">
        <f ca="1">IF(Risultati[[#This Row],[Punti_SqrA]]="","",SUM(INDEX(INDIRECT(Risultati[[#This Row],[Tabella]]),Risultati[[#This Row],[RigaTab]],3)))</f>
        <v/>
      </c>
      <c r="N161" s="1" t="str">
        <f ca="1">IF(Risultati[[#This Row],[Punti_SqrA]]="","",SUM(INDEX(INDIRECT(Risultati[[#This Row],[Tabella]]),Risultati[[#This Row],[RigaTab]],4)))</f>
        <v/>
      </c>
      <c r="O161" s="1" t="str">
        <f ca="1">Risultati[[#This Row],[SqrA]]&amp;Risultati[[#This Row],[SqrB]]</f>
        <v/>
      </c>
    </row>
    <row r="162" spans="6:15" x14ac:dyDescent="0.2">
      <c r="F162" s="1" t="str" cm="1">
        <f t="array" ref="F162">IF(ROW()-ROW(Risultati[#Headers])&gt;Check[]*(Check[]-1),"",Check[]*(Check[]-1)-Check[]*(Check[]-1)+ROW()-ROW(Risultati[#Headers]))</f>
        <v/>
      </c>
      <c r="G162" s="1" t="str">
        <f>IF(Risultati[[#This Row],[ID_Riga]]="","",VLOOKUP(F162,Helper[],3,TRUE))</f>
        <v/>
      </c>
      <c r="H162" s="1" t="str">
        <f>IF(Risultati[[#This Row],[ID_Riga]]="","",Risultati[[#This Row],[ID_Riga]]-VLOOKUP(Risultati[[#This Row],[ID_Riga]],Helper[],1,TRUE)+1)</f>
        <v/>
      </c>
      <c r="I162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62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62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62" s="1" t="str">
        <f ca="1">IF(Risultati[[#This Row],[Punti_SqrA]]="","",IF(Risultati[[#This Row],[Punti_SqrA]]=3,0,IF(Risultati[[#This Row],[Punti_SqrA]]=0,3,1)))</f>
        <v/>
      </c>
      <c r="M162" s="1" t="str">
        <f ca="1">IF(Risultati[[#This Row],[Punti_SqrA]]="","",SUM(INDEX(INDIRECT(Risultati[[#This Row],[Tabella]]),Risultati[[#This Row],[RigaTab]],3)))</f>
        <v/>
      </c>
      <c r="N162" s="1" t="str">
        <f ca="1">IF(Risultati[[#This Row],[Punti_SqrA]]="","",SUM(INDEX(INDIRECT(Risultati[[#This Row],[Tabella]]),Risultati[[#This Row],[RigaTab]],4)))</f>
        <v/>
      </c>
      <c r="O162" s="1" t="str">
        <f ca="1">Risultati[[#This Row],[SqrA]]&amp;Risultati[[#This Row],[SqrB]]</f>
        <v/>
      </c>
    </row>
    <row r="163" spans="6:15" x14ac:dyDescent="0.2">
      <c r="F163" s="1" t="str" cm="1">
        <f t="array" ref="F163">IF(ROW()-ROW(Risultati[#Headers])&gt;Check[]*(Check[]-1),"",Check[]*(Check[]-1)-Check[]*(Check[]-1)+ROW()-ROW(Risultati[#Headers]))</f>
        <v/>
      </c>
      <c r="G163" s="1" t="str">
        <f>IF(Risultati[[#This Row],[ID_Riga]]="","",VLOOKUP(F163,Helper[],3,TRUE))</f>
        <v/>
      </c>
      <c r="H163" s="1" t="str">
        <f>IF(Risultati[[#This Row],[ID_Riga]]="","",Risultati[[#This Row],[ID_Riga]]-VLOOKUP(Risultati[[#This Row],[ID_Riga]],Helper[],1,TRUE)+1)</f>
        <v/>
      </c>
      <c r="I163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63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63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63" s="1" t="str">
        <f ca="1">IF(Risultati[[#This Row],[Punti_SqrA]]="","",IF(Risultati[[#This Row],[Punti_SqrA]]=3,0,IF(Risultati[[#This Row],[Punti_SqrA]]=0,3,1)))</f>
        <v/>
      </c>
      <c r="M163" s="1" t="str">
        <f ca="1">IF(Risultati[[#This Row],[Punti_SqrA]]="","",SUM(INDEX(INDIRECT(Risultati[[#This Row],[Tabella]]),Risultati[[#This Row],[RigaTab]],3)))</f>
        <v/>
      </c>
      <c r="N163" s="1" t="str">
        <f ca="1">IF(Risultati[[#This Row],[Punti_SqrA]]="","",SUM(INDEX(INDIRECT(Risultati[[#This Row],[Tabella]]),Risultati[[#This Row],[RigaTab]],4)))</f>
        <v/>
      </c>
      <c r="O163" s="1" t="str">
        <f ca="1">Risultati[[#This Row],[SqrA]]&amp;Risultati[[#This Row],[SqrB]]</f>
        <v/>
      </c>
    </row>
    <row r="164" spans="6:15" x14ac:dyDescent="0.2">
      <c r="F164" s="1" t="str" cm="1">
        <f t="array" ref="F164">IF(ROW()-ROW(Risultati[#Headers])&gt;Check[]*(Check[]-1),"",Check[]*(Check[]-1)-Check[]*(Check[]-1)+ROW()-ROW(Risultati[#Headers]))</f>
        <v/>
      </c>
      <c r="G164" s="1" t="str">
        <f>IF(Risultati[[#This Row],[ID_Riga]]="","",VLOOKUP(F164,Helper[],3,TRUE))</f>
        <v/>
      </c>
      <c r="H164" s="1" t="str">
        <f>IF(Risultati[[#This Row],[ID_Riga]]="","",Risultati[[#This Row],[ID_Riga]]-VLOOKUP(Risultati[[#This Row],[ID_Riga]],Helper[],1,TRUE)+1)</f>
        <v/>
      </c>
      <c r="I164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64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64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64" s="1" t="str">
        <f ca="1">IF(Risultati[[#This Row],[Punti_SqrA]]="","",IF(Risultati[[#This Row],[Punti_SqrA]]=3,0,IF(Risultati[[#This Row],[Punti_SqrA]]=0,3,1)))</f>
        <v/>
      </c>
      <c r="M164" s="1" t="str">
        <f ca="1">IF(Risultati[[#This Row],[Punti_SqrA]]="","",SUM(INDEX(INDIRECT(Risultati[[#This Row],[Tabella]]),Risultati[[#This Row],[RigaTab]],3)))</f>
        <v/>
      </c>
      <c r="N164" s="1" t="str">
        <f ca="1">IF(Risultati[[#This Row],[Punti_SqrA]]="","",SUM(INDEX(INDIRECT(Risultati[[#This Row],[Tabella]]),Risultati[[#This Row],[RigaTab]],4)))</f>
        <v/>
      </c>
      <c r="O164" s="1" t="str">
        <f ca="1">Risultati[[#This Row],[SqrA]]&amp;Risultati[[#This Row],[SqrB]]</f>
        <v/>
      </c>
    </row>
    <row r="165" spans="6:15" x14ac:dyDescent="0.2">
      <c r="F165" s="1" t="str" cm="1">
        <f t="array" ref="F165">IF(ROW()-ROW(Risultati[#Headers])&gt;Check[]*(Check[]-1),"",Check[]*(Check[]-1)-Check[]*(Check[]-1)+ROW()-ROW(Risultati[#Headers]))</f>
        <v/>
      </c>
      <c r="G165" s="1" t="str">
        <f>IF(Risultati[[#This Row],[ID_Riga]]="","",VLOOKUP(F165,Helper[],3,TRUE))</f>
        <v/>
      </c>
      <c r="H165" s="1" t="str">
        <f>IF(Risultati[[#This Row],[ID_Riga]]="","",Risultati[[#This Row],[ID_Riga]]-VLOOKUP(Risultati[[#This Row],[ID_Riga]],Helper[],1,TRUE)+1)</f>
        <v/>
      </c>
      <c r="I165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65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65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65" s="1" t="str">
        <f ca="1">IF(Risultati[[#This Row],[Punti_SqrA]]="","",IF(Risultati[[#This Row],[Punti_SqrA]]=3,0,IF(Risultati[[#This Row],[Punti_SqrA]]=0,3,1)))</f>
        <v/>
      </c>
      <c r="M165" s="1" t="str">
        <f ca="1">IF(Risultati[[#This Row],[Punti_SqrA]]="","",SUM(INDEX(INDIRECT(Risultati[[#This Row],[Tabella]]),Risultati[[#This Row],[RigaTab]],3)))</f>
        <v/>
      </c>
      <c r="N165" s="1" t="str">
        <f ca="1">IF(Risultati[[#This Row],[Punti_SqrA]]="","",SUM(INDEX(INDIRECT(Risultati[[#This Row],[Tabella]]),Risultati[[#This Row],[RigaTab]],4)))</f>
        <v/>
      </c>
      <c r="O165" s="1" t="str">
        <f ca="1">Risultati[[#This Row],[SqrA]]&amp;Risultati[[#This Row],[SqrB]]</f>
        <v/>
      </c>
    </row>
    <row r="166" spans="6:15" x14ac:dyDescent="0.2">
      <c r="F166" s="1" t="str" cm="1">
        <f t="array" ref="F166">IF(ROW()-ROW(Risultati[#Headers])&gt;Check[]*(Check[]-1),"",Check[]*(Check[]-1)-Check[]*(Check[]-1)+ROW()-ROW(Risultati[#Headers]))</f>
        <v/>
      </c>
      <c r="G166" s="1" t="str">
        <f>IF(Risultati[[#This Row],[ID_Riga]]="","",VLOOKUP(F166,Helper[],3,TRUE))</f>
        <v/>
      </c>
      <c r="H166" s="1" t="str">
        <f>IF(Risultati[[#This Row],[ID_Riga]]="","",Risultati[[#This Row],[ID_Riga]]-VLOOKUP(Risultati[[#This Row],[ID_Riga]],Helper[],1,TRUE)+1)</f>
        <v/>
      </c>
      <c r="I166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66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66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66" s="1" t="str">
        <f ca="1">IF(Risultati[[#This Row],[Punti_SqrA]]="","",IF(Risultati[[#This Row],[Punti_SqrA]]=3,0,IF(Risultati[[#This Row],[Punti_SqrA]]=0,3,1)))</f>
        <v/>
      </c>
      <c r="M166" s="1" t="str">
        <f ca="1">IF(Risultati[[#This Row],[Punti_SqrA]]="","",SUM(INDEX(INDIRECT(Risultati[[#This Row],[Tabella]]),Risultati[[#This Row],[RigaTab]],3)))</f>
        <v/>
      </c>
      <c r="N166" s="1" t="str">
        <f ca="1">IF(Risultati[[#This Row],[Punti_SqrA]]="","",SUM(INDEX(INDIRECT(Risultati[[#This Row],[Tabella]]),Risultati[[#This Row],[RigaTab]],4)))</f>
        <v/>
      </c>
      <c r="O166" s="1" t="str">
        <f ca="1">Risultati[[#This Row],[SqrA]]&amp;Risultati[[#This Row],[SqrB]]</f>
        <v/>
      </c>
    </row>
    <row r="167" spans="6:15" x14ac:dyDescent="0.2">
      <c r="F167" s="1" t="str" cm="1">
        <f t="array" ref="F167">IF(ROW()-ROW(Risultati[#Headers])&gt;Check[]*(Check[]-1),"",Check[]*(Check[]-1)-Check[]*(Check[]-1)+ROW()-ROW(Risultati[#Headers]))</f>
        <v/>
      </c>
      <c r="G167" s="1" t="str">
        <f>IF(Risultati[[#This Row],[ID_Riga]]="","",VLOOKUP(F167,Helper[],3,TRUE))</f>
        <v/>
      </c>
      <c r="H167" s="1" t="str">
        <f>IF(Risultati[[#This Row],[ID_Riga]]="","",Risultati[[#This Row],[ID_Riga]]-VLOOKUP(Risultati[[#This Row],[ID_Riga]],Helper[],1,TRUE)+1)</f>
        <v/>
      </c>
      <c r="I167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67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67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67" s="1" t="str">
        <f ca="1">IF(Risultati[[#This Row],[Punti_SqrA]]="","",IF(Risultati[[#This Row],[Punti_SqrA]]=3,0,IF(Risultati[[#This Row],[Punti_SqrA]]=0,3,1)))</f>
        <v/>
      </c>
      <c r="M167" s="1" t="str">
        <f ca="1">IF(Risultati[[#This Row],[Punti_SqrA]]="","",SUM(INDEX(INDIRECT(Risultati[[#This Row],[Tabella]]),Risultati[[#This Row],[RigaTab]],3)))</f>
        <v/>
      </c>
      <c r="N167" s="1" t="str">
        <f ca="1">IF(Risultati[[#This Row],[Punti_SqrA]]="","",SUM(INDEX(INDIRECT(Risultati[[#This Row],[Tabella]]),Risultati[[#This Row],[RigaTab]],4)))</f>
        <v/>
      </c>
      <c r="O167" s="1" t="str">
        <f ca="1">Risultati[[#This Row],[SqrA]]&amp;Risultati[[#This Row],[SqrB]]</f>
        <v/>
      </c>
    </row>
    <row r="168" spans="6:15" x14ac:dyDescent="0.2">
      <c r="F168" s="1" t="str" cm="1">
        <f t="array" ref="F168">IF(ROW()-ROW(Risultati[#Headers])&gt;Check[]*(Check[]-1),"",Check[]*(Check[]-1)-Check[]*(Check[]-1)+ROW()-ROW(Risultati[#Headers]))</f>
        <v/>
      </c>
      <c r="G168" s="1" t="str">
        <f>IF(Risultati[[#This Row],[ID_Riga]]="","",VLOOKUP(F168,Helper[],3,TRUE))</f>
        <v/>
      </c>
      <c r="H168" s="1" t="str">
        <f>IF(Risultati[[#This Row],[ID_Riga]]="","",Risultati[[#This Row],[ID_Riga]]-VLOOKUP(Risultati[[#This Row],[ID_Riga]],Helper[],1,TRUE)+1)</f>
        <v/>
      </c>
      <c r="I168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68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68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68" s="1" t="str">
        <f ca="1">IF(Risultati[[#This Row],[Punti_SqrA]]="","",IF(Risultati[[#This Row],[Punti_SqrA]]=3,0,IF(Risultati[[#This Row],[Punti_SqrA]]=0,3,1)))</f>
        <v/>
      </c>
      <c r="M168" s="1" t="str">
        <f ca="1">IF(Risultati[[#This Row],[Punti_SqrA]]="","",SUM(INDEX(INDIRECT(Risultati[[#This Row],[Tabella]]),Risultati[[#This Row],[RigaTab]],3)))</f>
        <v/>
      </c>
      <c r="N168" s="1" t="str">
        <f ca="1">IF(Risultati[[#This Row],[Punti_SqrA]]="","",SUM(INDEX(INDIRECT(Risultati[[#This Row],[Tabella]]),Risultati[[#This Row],[RigaTab]],4)))</f>
        <v/>
      </c>
      <c r="O168" s="1" t="str">
        <f ca="1">Risultati[[#This Row],[SqrA]]&amp;Risultati[[#This Row],[SqrB]]</f>
        <v/>
      </c>
    </row>
    <row r="169" spans="6:15" x14ac:dyDescent="0.2">
      <c r="F169" s="1" t="str" cm="1">
        <f t="array" ref="F169">IF(ROW()-ROW(Risultati[#Headers])&gt;Check[]*(Check[]-1),"",Check[]*(Check[]-1)-Check[]*(Check[]-1)+ROW()-ROW(Risultati[#Headers]))</f>
        <v/>
      </c>
      <c r="G169" s="1" t="str">
        <f>IF(Risultati[[#This Row],[ID_Riga]]="","",VLOOKUP(F169,Helper[],3,TRUE))</f>
        <v/>
      </c>
      <c r="H169" s="1" t="str">
        <f>IF(Risultati[[#This Row],[ID_Riga]]="","",Risultati[[#This Row],[ID_Riga]]-VLOOKUP(Risultati[[#This Row],[ID_Riga]],Helper[],1,TRUE)+1)</f>
        <v/>
      </c>
      <c r="I169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69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69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69" s="1" t="str">
        <f ca="1">IF(Risultati[[#This Row],[Punti_SqrA]]="","",IF(Risultati[[#This Row],[Punti_SqrA]]=3,0,IF(Risultati[[#This Row],[Punti_SqrA]]=0,3,1)))</f>
        <v/>
      </c>
      <c r="M169" s="1" t="str">
        <f ca="1">IF(Risultati[[#This Row],[Punti_SqrA]]="","",SUM(INDEX(INDIRECT(Risultati[[#This Row],[Tabella]]),Risultati[[#This Row],[RigaTab]],3)))</f>
        <v/>
      </c>
      <c r="N169" s="1" t="str">
        <f ca="1">IF(Risultati[[#This Row],[Punti_SqrA]]="","",SUM(INDEX(INDIRECT(Risultati[[#This Row],[Tabella]]),Risultati[[#This Row],[RigaTab]],4)))</f>
        <v/>
      </c>
      <c r="O169" s="1" t="str">
        <f ca="1">Risultati[[#This Row],[SqrA]]&amp;Risultati[[#This Row],[SqrB]]</f>
        <v/>
      </c>
    </row>
    <row r="170" spans="6:15" x14ac:dyDescent="0.2">
      <c r="F170" s="1" t="str" cm="1">
        <f t="array" ref="F170">IF(ROW()-ROW(Risultati[#Headers])&gt;Check[]*(Check[]-1),"",Check[]*(Check[]-1)-Check[]*(Check[]-1)+ROW()-ROW(Risultati[#Headers]))</f>
        <v/>
      </c>
      <c r="G170" s="1" t="str">
        <f>IF(Risultati[[#This Row],[ID_Riga]]="","",VLOOKUP(F170,Helper[],3,TRUE))</f>
        <v/>
      </c>
      <c r="H170" s="1" t="str">
        <f>IF(Risultati[[#This Row],[ID_Riga]]="","",Risultati[[#This Row],[ID_Riga]]-VLOOKUP(Risultati[[#This Row],[ID_Riga]],Helper[],1,TRUE)+1)</f>
        <v/>
      </c>
      <c r="I170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70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70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70" s="1" t="str">
        <f ca="1">IF(Risultati[[#This Row],[Punti_SqrA]]="","",IF(Risultati[[#This Row],[Punti_SqrA]]=3,0,IF(Risultati[[#This Row],[Punti_SqrA]]=0,3,1)))</f>
        <v/>
      </c>
      <c r="M170" s="1" t="str">
        <f ca="1">IF(Risultati[[#This Row],[Punti_SqrA]]="","",SUM(INDEX(INDIRECT(Risultati[[#This Row],[Tabella]]),Risultati[[#This Row],[RigaTab]],3)))</f>
        <v/>
      </c>
      <c r="N170" s="1" t="str">
        <f ca="1">IF(Risultati[[#This Row],[Punti_SqrA]]="","",SUM(INDEX(INDIRECT(Risultati[[#This Row],[Tabella]]),Risultati[[#This Row],[RigaTab]],4)))</f>
        <v/>
      </c>
      <c r="O170" s="1" t="str">
        <f ca="1">Risultati[[#This Row],[SqrA]]&amp;Risultati[[#This Row],[SqrB]]</f>
        <v/>
      </c>
    </row>
    <row r="171" spans="6:15" x14ac:dyDescent="0.2">
      <c r="F171" s="1" t="str" cm="1">
        <f t="array" ref="F171">IF(ROW()-ROW(Risultati[#Headers])&gt;Check[]*(Check[]-1),"",Check[]*(Check[]-1)-Check[]*(Check[]-1)+ROW()-ROW(Risultati[#Headers]))</f>
        <v/>
      </c>
      <c r="G171" s="1" t="str">
        <f>IF(Risultati[[#This Row],[ID_Riga]]="","",VLOOKUP(F171,Helper[],3,TRUE))</f>
        <v/>
      </c>
      <c r="H171" s="1" t="str">
        <f>IF(Risultati[[#This Row],[ID_Riga]]="","",Risultati[[#This Row],[ID_Riga]]-VLOOKUP(Risultati[[#This Row],[ID_Riga]],Helper[],1,TRUE)+1)</f>
        <v/>
      </c>
      <c r="I171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71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71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71" s="1" t="str">
        <f ca="1">IF(Risultati[[#This Row],[Punti_SqrA]]="","",IF(Risultati[[#This Row],[Punti_SqrA]]=3,0,IF(Risultati[[#This Row],[Punti_SqrA]]=0,3,1)))</f>
        <v/>
      </c>
      <c r="M171" s="1" t="str">
        <f ca="1">IF(Risultati[[#This Row],[Punti_SqrA]]="","",SUM(INDEX(INDIRECT(Risultati[[#This Row],[Tabella]]),Risultati[[#This Row],[RigaTab]],3)))</f>
        <v/>
      </c>
      <c r="N171" s="1" t="str">
        <f ca="1">IF(Risultati[[#This Row],[Punti_SqrA]]="","",SUM(INDEX(INDIRECT(Risultati[[#This Row],[Tabella]]),Risultati[[#This Row],[RigaTab]],4)))</f>
        <v/>
      </c>
      <c r="O171" s="1" t="str">
        <f ca="1">Risultati[[#This Row],[SqrA]]&amp;Risultati[[#This Row],[SqrB]]</f>
        <v/>
      </c>
    </row>
    <row r="172" spans="6:15" x14ac:dyDescent="0.2">
      <c r="F172" s="1" t="str" cm="1">
        <f t="array" ref="F172">IF(ROW()-ROW(Risultati[#Headers])&gt;Check[]*(Check[]-1),"",Check[]*(Check[]-1)-Check[]*(Check[]-1)+ROW()-ROW(Risultati[#Headers]))</f>
        <v/>
      </c>
      <c r="G172" s="1" t="str">
        <f>IF(Risultati[[#This Row],[ID_Riga]]="","",VLOOKUP(F172,Helper[],3,TRUE))</f>
        <v/>
      </c>
      <c r="H172" s="1" t="str">
        <f>IF(Risultati[[#This Row],[ID_Riga]]="","",Risultati[[#This Row],[ID_Riga]]-VLOOKUP(Risultati[[#This Row],[ID_Riga]],Helper[],1,TRUE)+1)</f>
        <v/>
      </c>
      <c r="I172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72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72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72" s="1" t="str">
        <f ca="1">IF(Risultati[[#This Row],[Punti_SqrA]]="","",IF(Risultati[[#This Row],[Punti_SqrA]]=3,0,IF(Risultati[[#This Row],[Punti_SqrA]]=0,3,1)))</f>
        <v/>
      </c>
      <c r="M172" s="1" t="str">
        <f ca="1">IF(Risultati[[#This Row],[Punti_SqrA]]="","",SUM(INDEX(INDIRECT(Risultati[[#This Row],[Tabella]]),Risultati[[#This Row],[RigaTab]],3)))</f>
        <v/>
      </c>
      <c r="N172" s="1" t="str">
        <f ca="1">IF(Risultati[[#This Row],[Punti_SqrA]]="","",SUM(INDEX(INDIRECT(Risultati[[#This Row],[Tabella]]),Risultati[[#This Row],[RigaTab]],4)))</f>
        <v/>
      </c>
      <c r="O172" s="1" t="str">
        <f ca="1">Risultati[[#This Row],[SqrA]]&amp;Risultati[[#This Row],[SqrB]]</f>
        <v/>
      </c>
    </row>
    <row r="173" spans="6:15" x14ac:dyDescent="0.2">
      <c r="F173" s="1" t="str" cm="1">
        <f t="array" ref="F173">IF(ROW()-ROW(Risultati[#Headers])&gt;Check[]*(Check[]-1),"",Check[]*(Check[]-1)-Check[]*(Check[]-1)+ROW()-ROW(Risultati[#Headers]))</f>
        <v/>
      </c>
      <c r="G173" s="1" t="str">
        <f>IF(Risultati[[#This Row],[ID_Riga]]="","",VLOOKUP(F173,Helper[],3,TRUE))</f>
        <v/>
      </c>
      <c r="H173" s="1" t="str">
        <f>IF(Risultati[[#This Row],[ID_Riga]]="","",Risultati[[#This Row],[ID_Riga]]-VLOOKUP(Risultati[[#This Row],[ID_Riga]],Helper[],1,TRUE)+1)</f>
        <v/>
      </c>
      <c r="I173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73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73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73" s="1" t="str">
        <f ca="1">IF(Risultati[[#This Row],[Punti_SqrA]]="","",IF(Risultati[[#This Row],[Punti_SqrA]]=3,0,IF(Risultati[[#This Row],[Punti_SqrA]]=0,3,1)))</f>
        <v/>
      </c>
      <c r="M173" s="1" t="str">
        <f ca="1">IF(Risultati[[#This Row],[Punti_SqrA]]="","",SUM(INDEX(INDIRECT(Risultati[[#This Row],[Tabella]]),Risultati[[#This Row],[RigaTab]],3)))</f>
        <v/>
      </c>
      <c r="N173" s="1" t="str">
        <f ca="1">IF(Risultati[[#This Row],[Punti_SqrA]]="","",SUM(INDEX(INDIRECT(Risultati[[#This Row],[Tabella]]),Risultati[[#This Row],[RigaTab]],4)))</f>
        <v/>
      </c>
      <c r="O173" s="1" t="str">
        <f ca="1">Risultati[[#This Row],[SqrA]]&amp;Risultati[[#This Row],[SqrB]]</f>
        <v/>
      </c>
    </row>
    <row r="174" spans="6:15" x14ac:dyDescent="0.2">
      <c r="F174" s="1" t="str" cm="1">
        <f t="array" ref="F174">IF(ROW()-ROW(Risultati[#Headers])&gt;Check[]*(Check[]-1),"",Check[]*(Check[]-1)-Check[]*(Check[]-1)+ROW()-ROW(Risultati[#Headers]))</f>
        <v/>
      </c>
      <c r="G174" s="1" t="str">
        <f>IF(Risultati[[#This Row],[ID_Riga]]="","",VLOOKUP(F174,Helper[],3,TRUE))</f>
        <v/>
      </c>
      <c r="H174" s="1" t="str">
        <f>IF(Risultati[[#This Row],[ID_Riga]]="","",Risultati[[#This Row],[ID_Riga]]-VLOOKUP(Risultati[[#This Row],[ID_Riga]],Helper[],1,TRUE)+1)</f>
        <v/>
      </c>
      <c r="I174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74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74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74" s="1" t="str">
        <f ca="1">IF(Risultati[[#This Row],[Punti_SqrA]]="","",IF(Risultati[[#This Row],[Punti_SqrA]]=3,0,IF(Risultati[[#This Row],[Punti_SqrA]]=0,3,1)))</f>
        <v/>
      </c>
      <c r="M174" s="1" t="str">
        <f ca="1">IF(Risultati[[#This Row],[Punti_SqrA]]="","",SUM(INDEX(INDIRECT(Risultati[[#This Row],[Tabella]]),Risultati[[#This Row],[RigaTab]],3)))</f>
        <v/>
      </c>
      <c r="N174" s="1" t="str">
        <f ca="1">IF(Risultati[[#This Row],[Punti_SqrA]]="","",SUM(INDEX(INDIRECT(Risultati[[#This Row],[Tabella]]),Risultati[[#This Row],[RigaTab]],4)))</f>
        <v/>
      </c>
      <c r="O174" s="1" t="str">
        <f ca="1">Risultati[[#This Row],[SqrA]]&amp;Risultati[[#This Row],[SqrB]]</f>
        <v/>
      </c>
    </row>
    <row r="175" spans="6:15" x14ac:dyDescent="0.2">
      <c r="F175" s="1" t="str" cm="1">
        <f t="array" ref="F175">IF(ROW()-ROW(Risultati[#Headers])&gt;Check[]*(Check[]-1),"",Check[]*(Check[]-1)-Check[]*(Check[]-1)+ROW()-ROW(Risultati[#Headers]))</f>
        <v/>
      </c>
      <c r="G175" s="1" t="str">
        <f>IF(Risultati[[#This Row],[ID_Riga]]="","",VLOOKUP(F175,Helper[],3,TRUE))</f>
        <v/>
      </c>
      <c r="H175" s="1" t="str">
        <f>IF(Risultati[[#This Row],[ID_Riga]]="","",Risultati[[#This Row],[ID_Riga]]-VLOOKUP(Risultati[[#This Row],[ID_Riga]],Helper[],1,TRUE)+1)</f>
        <v/>
      </c>
      <c r="I175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75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75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75" s="1" t="str">
        <f ca="1">IF(Risultati[[#This Row],[Punti_SqrA]]="","",IF(Risultati[[#This Row],[Punti_SqrA]]=3,0,IF(Risultati[[#This Row],[Punti_SqrA]]=0,3,1)))</f>
        <v/>
      </c>
      <c r="M175" s="1" t="str">
        <f ca="1">IF(Risultati[[#This Row],[Punti_SqrA]]="","",SUM(INDEX(INDIRECT(Risultati[[#This Row],[Tabella]]),Risultati[[#This Row],[RigaTab]],3)))</f>
        <v/>
      </c>
      <c r="N175" s="1" t="str">
        <f ca="1">IF(Risultati[[#This Row],[Punti_SqrA]]="","",SUM(INDEX(INDIRECT(Risultati[[#This Row],[Tabella]]),Risultati[[#This Row],[RigaTab]],4)))</f>
        <v/>
      </c>
      <c r="O175" s="1" t="str">
        <f ca="1">Risultati[[#This Row],[SqrA]]&amp;Risultati[[#This Row],[SqrB]]</f>
        <v/>
      </c>
    </row>
    <row r="176" spans="6:15" x14ac:dyDescent="0.2">
      <c r="F176" s="1" t="str" cm="1">
        <f t="array" ref="F176">IF(ROW()-ROW(Risultati[#Headers])&gt;Check[]*(Check[]-1),"",Check[]*(Check[]-1)-Check[]*(Check[]-1)+ROW()-ROW(Risultati[#Headers]))</f>
        <v/>
      </c>
      <c r="G176" s="1" t="str">
        <f>IF(Risultati[[#This Row],[ID_Riga]]="","",VLOOKUP(F176,Helper[],3,TRUE))</f>
        <v/>
      </c>
      <c r="H176" s="1" t="str">
        <f>IF(Risultati[[#This Row],[ID_Riga]]="","",Risultati[[#This Row],[ID_Riga]]-VLOOKUP(Risultati[[#This Row],[ID_Riga]],Helper[],1,TRUE)+1)</f>
        <v/>
      </c>
      <c r="I176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76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76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76" s="1" t="str">
        <f ca="1">IF(Risultati[[#This Row],[Punti_SqrA]]="","",IF(Risultati[[#This Row],[Punti_SqrA]]=3,0,IF(Risultati[[#This Row],[Punti_SqrA]]=0,3,1)))</f>
        <v/>
      </c>
      <c r="M176" s="1" t="str">
        <f ca="1">IF(Risultati[[#This Row],[Punti_SqrA]]="","",SUM(INDEX(INDIRECT(Risultati[[#This Row],[Tabella]]),Risultati[[#This Row],[RigaTab]],3)))</f>
        <v/>
      </c>
      <c r="N176" s="1" t="str">
        <f ca="1">IF(Risultati[[#This Row],[Punti_SqrA]]="","",SUM(INDEX(INDIRECT(Risultati[[#This Row],[Tabella]]),Risultati[[#This Row],[RigaTab]],4)))</f>
        <v/>
      </c>
      <c r="O176" s="1" t="str">
        <f ca="1">Risultati[[#This Row],[SqrA]]&amp;Risultati[[#This Row],[SqrB]]</f>
        <v/>
      </c>
    </row>
    <row r="177" spans="6:15" x14ac:dyDescent="0.2">
      <c r="F177" s="1" t="str" cm="1">
        <f t="array" ref="F177">IF(ROW()-ROW(Risultati[#Headers])&gt;Check[]*(Check[]-1),"",Check[]*(Check[]-1)-Check[]*(Check[]-1)+ROW()-ROW(Risultati[#Headers]))</f>
        <v/>
      </c>
      <c r="G177" s="1" t="str">
        <f>IF(Risultati[[#This Row],[ID_Riga]]="","",VLOOKUP(F177,Helper[],3,TRUE))</f>
        <v/>
      </c>
      <c r="H177" s="1" t="str">
        <f>IF(Risultati[[#This Row],[ID_Riga]]="","",Risultati[[#This Row],[ID_Riga]]-VLOOKUP(Risultati[[#This Row],[ID_Riga]],Helper[],1,TRUE)+1)</f>
        <v/>
      </c>
      <c r="I177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77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77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77" s="1" t="str">
        <f ca="1">IF(Risultati[[#This Row],[Punti_SqrA]]="","",IF(Risultati[[#This Row],[Punti_SqrA]]=3,0,IF(Risultati[[#This Row],[Punti_SqrA]]=0,3,1)))</f>
        <v/>
      </c>
      <c r="M177" s="1" t="str">
        <f ca="1">IF(Risultati[[#This Row],[Punti_SqrA]]="","",SUM(INDEX(INDIRECT(Risultati[[#This Row],[Tabella]]),Risultati[[#This Row],[RigaTab]],3)))</f>
        <v/>
      </c>
      <c r="N177" s="1" t="str">
        <f ca="1">IF(Risultati[[#This Row],[Punti_SqrA]]="","",SUM(INDEX(INDIRECT(Risultati[[#This Row],[Tabella]]),Risultati[[#This Row],[RigaTab]],4)))</f>
        <v/>
      </c>
      <c r="O177" s="1" t="str">
        <f ca="1">Risultati[[#This Row],[SqrA]]&amp;Risultati[[#This Row],[SqrB]]</f>
        <v/>
      </c>
    </row>
    <row r="178" spans="6:15" x14ac:dyDescent="0.2">
      <c r="F178" s="1" t="str" cm="1">
        <f t="array" ref="F178">IF(ROW()-ROW(Risultati[#Headers])&gt;Check[]*(Check[]-1),"",Check[]*(Check[]-1)-Check[]*(Check[]-1)+ROW()-ROW(Risultati[#Headers]))</f>
        <v/>
      </c>
      <c r="G178" s="1" t="str">
        <f>IF(Risultati[[#This Row],[ID_Riga]]="","",VLOOKUP(F178,Helper[],3,TRUE))</f>
        <v/>
      </c>
      <c r="H178" s="1" t="str">
        <f>IF(Risultati[[#This Row],[ID_Riga]]="","",Risultati[[#This Row],[ID_Riga]]-VLOOKUP(Risultati[[#This Row],[ID_Riga]],Helper[],1,TRUE)+1)</f>
        <v/>
      </c>
      <c r="I178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78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78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78" s="1" t="str">
        <f ca="1">IF(Risultati[[#This Row],[Punti_SqrA]]="","",IF(Risultati[[#This Row],[Punti_SqrA]]=3,0,IF(Risultati[[#This Row],[Punti_SqrA]]=0,3,1)))</f>
        <v/>
      </c>
      <c r="M178" s="1" t="str">
        <f ca="1">IF(Risultati[[#This Row],[Punti_SqrA]]="","",SUM(INDEX(INDIRECT(Risultati[[#This Row],[Tabella]]),Risultati[[#This Row],[RigaTab]],3)))</f>
        <v/>
      </c>
      <c r="N178" s="1" t="str">
        <f ca="1">IF(Risultati[[#This Row],[Punti_SqrA]]="","",SUM(INDEX(INDIRECT(Risultati[[#This Row],[Tabella]]),Risultati[[#This Row],[RigaTab]],4)))</f>
        <v/>
      </c>
      <c r="O178" s="1" t="str">
        <f ca="1">Risultati[[#This Row],[SqrA]]&amp;Risultati[[#This Row],[SqrB]]</f>
        <v/>
      </c>
    </row>
    <row r="179" spans="6:15" x14ac:dyDescent="0.2">
      <c r="F179" s="1" t="str" cm="1">
        <f t="array" ref="F179">IF(ROW()-ROW(Risultati[#Headers])&gt;Check[]*(Check[]-1),"",Check[]*(Check[]-1)-Check[]*(Check[]-1)+ROW()-ROW(Risultati[#Headers]))</f>
        <v/>
      </c>
      <c r="G179" s="1" t="str">
        <f>IF(Risultati[[#This Row],[ID_Riga]]="","",VLOOKUP(F179,Helper[],3,TRUE))</f>
        <v/>
      </c>
      <c r="H179" s="1" t="str">
        <f>IF(Risultati[[#This Row],[ID_Riga]]="","",Risultati[[#This Row],[ID_Riga]]-VLOOKUP(Risultati[[#This Row],[ID_Riga]],Helper[],1,TRUE)+1)</f>
        <v/>
      </c>
      <c r="I179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79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79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79" s="1" t="str">
        <f ca="1">IF(Risultati[[#This Row],[Punti_SqrA]]="","",IF(Risultati[[#This Row],[Punti_SqrA]]=3,0,IF(Risultati[[#This Row],[Punti_SqrA]]=0,3,1)))</f>
        <v/>
      </c>
      <c r="M179" s="1" t="str">
        <f ca="1">IF(Risultati[[#This Row],[Punti_SqrA]]="","",SUM(INDEX(INDIRECT(Risultati[[#This Row],[Tabella]]),Risultati[[#This Row],[RigaTab]],3)))</f>
        <v/>
      </c>
      <c r="N179" s="1" t="str">
        <f ca="1">IF(Risultati[[#This Row],[Punti_SqrA]]="","",SUM(INDEX(INDIRECT(Risultati[[#This Row],[Tabella]]),Risultati[[#This Row],[RigaTab]],4)))</f>
        <v/>
      </c>
      <c r="O179" s="1" t="str">
        <f ca="1">Risultati[[#This Row],[SqrA]]&amp;Risultati[[#This Row],[SqrB]]</f>
        <v/>
      </c>
    </row>
    <row r="180" spans="6:15" x14ac:dyDescent="0.2">
      <c r="F180" s="1" t="str" cm="1">
        <f t="array" ref="F180">IF(ROW()-ROW(Risultati[#Headers])&gt;Check[]*(Check[]-1),"",Check[]*(Check[]-1)-Check[]*(Check[]-1)+ROW()-ROW(Risultati[#Headers]))</f>
        <v/>
      </c>
      <c r="G180" s="1" t="str">
        <f>IF(Risultati[[#This Row],[ID_Riga]]="","",VLOOKUP(F180,Helper[],3,TRUE))</f>
        <v/>
      </c>
      <c r="H180" s="1" t="str">
        <f>IF(Risultati[[#This Row],[ID_Riga]]="","",Risultati[[#This Row],[ID_Riga]]-VLOOKUP(Risultati[[#This Row],[ID_Riga]],Helper[],1,TRUE)+1)</f>
        <v/>
      </c>
      <c r="I180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80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80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80" s="1" t="str">
        <f ca="1">IF(Risultati[[#This Row],[Punti_SqrA]]="","",IF(Risultati[[#This Row],[Punti_SqrA]]=3,0,IF(Risultati[[#This Row],[Punti_SqrA]]=0,3,1)))</f>
        <v/>
      </c>
      <c r="M180" s="1" t="str">
        <f ca="1">IF(Risultati[[#This Row],[Punti_SqrA]]="","",SUM(INDEX(INDIRECT(Risultati[[#This Row],[Tabella]]),Risultati[[#This Row],[RigaTab]],3)))</f>
        <v/>
      </c>
      <c r="N180" s="1" t="str">
        <f ca="1">IF(Risultati[[#This Row],[Punti_SqrA]]="","",SUM(INDEX(INDIRECT(Risultati[[#This Row],[Tabella]]),Risultati[[#This Row],[RigaTab]],4)))</f>
        <v/>
      </c>
      <c r="O180" s="1" t="str">
        <f ca="1">Risultati[[#This Row],[SqrA]]&amp;Risultati[[#This Row],[SqrB]]</f>
        <v/>
      </c>
    </row>
    <row r="181" spans="6:15" x14ac:dyDescent="0.2">
      <c r="F181" s="1" t="str" cm="1">
        <f t="array" ref="F181">IF(ROW()-ROW(Risultati[#Headers])&gt;Check[]*(Check[]-1),"",Check[]*(Check[]-1)-Check[]*(Check[]-1)+ROW()-ROW(Risultati[#Headers]))</f>
        <v/>
      </c>
      <c r="G181" s="1" t="str">
        <f>IF(Risultati[[#This Row],[ID_Riga]]="","",VLOOKUP(F181,Helper[],3,TRUE))</f>
        <v/>
      </c>
      <c r="H181" s="1" t="str">
        <f>IF(Risultati[[#This Row],[ID_Riga]]="","",Risultati[[#This Row],[ID_Riga]]-VLOOKUP(Risultati[[#This Row],[ID_Riga]],Helper[],1,TRUE)+1)</f>
        <v/>
      </c>
      <c r="I181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81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81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81" s="1" t="str">
        <f ca="1">IF(Risultati[[#This Row],[Punti_SqrA]]="","",IF(Risultati[[#This Row],[Punti_SqrA]]=3,0,IF(Risultati[[#This Row],[Punti_SqrA]]=0,3,1)))</f>
        <v/>
      </c>
      <c r="M181" s="1" t="str">
        <f ca="1">IF(Risultati[[#This Row],[Punti_SqrA]]="","",SUM(INDEX(INDIRECT(Risultati[[#This Row],[Tabella]]),Risultati[[#This Row],[RigaTab]],3)))</f>
        <v/>
      </c>
      <c r="N181" s="1" t="str">
        <f ca="1">IF(Risultati[[#This Row],[Punti_SqrA]]="","",SUM(INDEX(INDIRECT(Risultati[[#This Row],[Tabella]]),Risultati[[#This Row],[RigaTab]],4)))</f>
        <v/>
      </c>
      <c r="O181" s="1" t="str">
        <f ca="1">Risultati[[#This Row],[SqrA]]&amp;Risultati[[#This Row],[SqrB]]</f>
        <v/>
      </c>
    </row>
    <row r="182" spans="6:15" x14ac:dyDescent="0.2">
      <c r="F182" s="1" t="str" cm="1">
        <f t="array" ref="F182">IF(ROW()-ROW(Risultati[#Headers])&gt;Check[]*(Check[]-1),"",Check[]*(Check[]-1)-Check[]*(Check[]-1)+ROW()-ROW(Risultati[#Headers]))</f>
        <v/>
      </c>
      <c r="G182" s="1" t="str">
        <f>IF(Risultati[[#This Row],[ID_Riga]]="","",VLOOKUP(F182,Helper[],3,TRUE))</f>
        <v/>
      </c>
      <c r="H182" s="1" t="str">
        <f>IF(Risultati[[#This Row],[ID_Riga]]="","",Risultati[[#This Row],[ID_Riga]]-VLOOKUP(Risultati[[#This Row],[ID_Riga]],Helper[],1,TRUE)+1)</f>
        <v/>
      </c>
      <c r="I182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82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82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82" s="1" t="str">
        <f ca="1">IF(Risultati[[#This Row],[Punti_SqrA]]="","",IF(Risultati[[#This Row],[Punti_SqrA]]=3,0,IF(Risultati[[#This Row],[Punti_SqrA]]=0,3,1)))</f>
        <v/>
      </c>
      <c r="M182" s="1" t="str">
        <f ca="1">IF(Risultati[[#This Row],[Punti_SqrA]]="","",SUM(INDEX(INDIRECT(Risultati[[#This Row],[Tabella]]),Risultati[[#This Row],[RigaTab]],3)))</f>
        <v/>
      </c>
      <c r="N182" s="1" t="str">
        <f ca="1">IF(Risultati[[#This Row],[Punti_SqrA]]="","",SUM(INDEX(INDIRECT(Risultati[[#This Row],[Tabella]]),Risultati[[#This Row],[RigaTab]],4)))</f>
        <v/>
      </c>
      <c r="O182" s="1" t="str">
        <f ca="1">Risultati[[#This Row],[SqrA]]&amp;Risultati[[#This Row],[SqrB]]</f>
        <v/>
      </c>
    </row>
    <row r="183" spans="6:15" x14ac:dyDescent="0.2">
      <c r="F183" s="1" t="str" cm="1">
        <f t="array" ref="F183">IF(ROW()-ROW(Risultati[#Headers])&gt;Check[]*(Check[]-1),"",Check[]*(Check[]-1)-Check[]*(Check[]-1)+ROW()-ROW(Risultati[#Headers]))</f>
        <v/>
      </c>
      <c r="G183" s="1" t="str">
        <f>IF(Risultati[[#This Row],[ID_Riga]]="","",VLOOKUP(F183,Helper[],3,TRUE))</f>
        <v/>
      </c>
      <c r="H183" s="1" t="str">
        <f>IF(Risultati[[#This Row],[ID_Riga]]="","",Risultati[[#This Row],[ID_Riga]]-VLOOKUP(Risultati[[#This Row],[ID_Riga]],Helper[],1,TRUE)+1)</f>
        <v/>
      </c>
      <c r="I183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83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83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83" s="1" t="str">
        <f ca="1">IF(Risultati[[#This Row],[Punti_SqrA]]="","",IF(Risultati[[#This Row],[Punti_SqrA]]=3,0,IF(Risultati[[#This Row],[Punti_SqrA]]=0,3,1)))</f>
        <v/>
      </c>
      <c r="M183" s="1" t="str">
        <f ca="1">IF(Risultati[[#This Row],[Punti_SqrA]]="","",SUM(INDEX(INDIRECT(Risultati[[#This Row],[Tabella]]),Risultati[[#This Row],[RigaTab]],3)))</f>
        <v/>
      </c>
      <c r="N183" s="1" t="str">
        <f ca="1">IF(Risultati[[#This Row],[Punti_SqrA]]="","",SUM(INDEX(INDIRECT(Risultati[[#This Row],[Tabella]]),Risultati[[#This Row],[RigaTab]],4)))</f>
        <v/>
      </c>
      <c r="O183" s="1" t="str">
        <f ca="1">Risultati[[#This Row],[SqrA]]&amp;Risultati[[#This Row],[SqrB]]</f>
        <v/>
      </c>
    </row>
    <row r="184" spans="6:15" x14ac:dyDescent="0.2">
      <c r="F184" s="1" t="str" cm="1">
        <f t="array" ref="F184">IF(ROW()-ROW(Risultati[#Headers])&gt;Check[]*(Check[]-1),"",Check[]*(Check[]-1)-Check[]*(Check[]-1)+ROW()-ROW(Risultati[#Headers]))</f>
        <v/>
      </c>
      <c r="G184" s="1" t="str">
        <f>IF(Risultati[[#This Row],[ID_Riga]]="","",VLOOKUP(F184,Helper[],3,TRUE))</f>
        <v/>
      </c>
      <c r="H184" s="1" t="str">
        <f>IF(Risultati[[#This Row],[ID_Riga]]="","",Risultati[[#This Row],[ID_Riga]]-VLOOKUP(Risultati[[#This Row],[ID_Riga]],Helper[],1,TRUE)+1)</f>
        <v/>
      </c>
      <c r="I184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84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84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84" s="1" t="str">
        <f ca="1">IF(Risultati[[#This Row],[Punti_SqrA]]="","",IF(Risultati[[#This Row],[Punti_SqrA]]=3,0,IF(Risultati[[#This Row],[Punti_SqrA]]=0,3,1)))</f>
        <v/>
      </c>
      <c r="M184" s="1" t="str">
        <f ca="1">IF(Risultati[[#This Row],[Punti_SqrA]]="","",SUM(INDEX(INDIRECT(Risultati[[#This Row],[Tabella]]),Risultati[[#This Row],[RigaTab]],3)))</f>
        <v/>
      </c>
      <c r="N184" s="1" t="str">
        <f ca="1">IF(Risultati[[#This Row],[Punti_SqrA]]="","",SUM(INDEX(INDIRECT(Risultati[[#This Row],[Tabella]]),Risultati[[#This Row],[RigaTab]],4)))</f>
        <v/>
      </c>
      <c r="O184" s="1" t="str">
        <f ca="1">Risultati[[#This Row],[SqrA]]&amp;Risultati[[#This Row],[SqrB]]</f>
        <v/>
      </c>
    </row>
    <row r="185" spans="6:15" x14ac:dyDescent="0.2">
      <c r="F185" s="1" t="str" cm="1">
        <f t="array" ref="F185">IF(ROW()-ROW(Risultati[#Headers])&gt;Check[]*(Check[]-1),"",Check[]*(Check[]-1)-Check[]*(Check[]-1)+ROW()-ROW(Risultati[#Headers]))</f>
        <v/>
      </c>
      <c r="G185" s="1" t="str">
        <f>IF(Risultati[[#This Row],[ID_Riga]]="","",VLOOKUP(F185,Helper[],3,TRUE))</f>
        <v/>
      </c>
      <c r="H185" s="1" t="str">
        <f>IF(Risultati[[#This Row],[ID_Riga]]="","",Risultati[[#This Row],[ID_Riga]]-VLOOKUP(Risultati[[#This Row],[ID_Riga]],Helper[],1,TRUE)+1)</f>
        <v/>
      </c>
      <c r="I185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85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85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85" s="1" t="str">
        <f ca="1">IF(Risultati[[#This Row],[Punti_SqrA]]="","",IF(Risultati[[#This Row],[Punti_SqrA]]=3,0,IF(Risultati[[#This Row],[Punti_SqrA]]=0,3,1)))</f>
        <v/>
      </c>
      <c r="M185" s="1" t="str">
        <f ca="1">IF(Risultati[[#This Row],[Punti_SqrA]]="","",SUM(INDEX(INDIRECT(Risultati[[#This Row],[Tabella]]),Risultati[[#This Row],[RigaTab]],3)))</f>
        <v/>
      </c>
      <c r="N185" s="1" t="str">
        <f ca="1">IF(Risultati[[#This Row],[Punti_SqrA]]="","",SUM(INDEX(INDIRECT(Risultati[[#This Row],[Tabella]]),Risultati[[#This Row],[RigaTab]],4)))</f>
        <v/>
      </c>
      <c r="O185" s="1" t="str">
        <f ca="1">Risultati[[#This Row],[SqrA]]&amp;Risultati[[#This Row],[SqrB]]</f>
        <v/>
      </c>
    </row>
    <row r="186" spans="6:15" x14ac:dyDescent="0.2">
      <c r="F186" s="1" t="str" cm="1">
        <f t="array" ref="F186">IF(ROW()-ROW(Risultati[#Headers])&gt;Check[]*(Check[]-1),"",Check[]*(Check[]-1)-Check[]*(Check[]-1)+ROW()-ROW(Risultati[#Headers]))</f>
        <v/>
      </c>
      <c r="G186" s="1" t="str">
        <f>IF(Risultati[[#This Row],[ID_Riga]]="","",VLOOKUP(F186,Helper[],3,TRUE))</f>
        <v/>
      </c>
      <c r="H186" s="1" t="str">
        <f>IF(Risultati[[#This Row],[ID_Riga]]="","",Risultati[[#This Row],[ID_Riga]]-VLOOKUP(Risultati[[#This Row],[ID_Riga]],Helper[],1,TRUE)+1)</f>
        <v/>
      </c>
      <c r="I186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86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86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86" s="1" t="str">
        <f ca="1">IF(Risultati[[#This Row],[Punti_SqrA]]="","",IF(Risultati[[#This Row],[Punti_SqrA]]=3,0,IF(Risultati[[#This Row],[Punti_SqrA]]=0,3,1)))</f>
        <v/>
      </c>
      <c r="M186" s="1" t="str">
        <f ca="1">IF(Risultati[[#This Row],[Punti_SqrA]]="","",SUM(INDEX(INDIRECT(Risultati[[#This Row],[Tabella]]),Risultati[[#This Row],[RigaTab]],3)))</f>
        <v/>
      </c>
      <c r="N186" s="1" t="str">
        <f ca="1">IF(Risultati[[#This Row],[Punti_SqrA]]="","",SUM(INDEX(INDIRECT(Risultati[[#This Row],[Tabella]]),Risultati[[#This Row],[RigaTab]],4)))</f>
        <v/>
      </c>
      <c r="O186" s="1" t="str">
        <f ca="1">Risultati[[#This Row],[SqrA]]&amp;Risultati[[#This Row],[SqrB]]</f>
        <v/>
      </c>
    </row>
    <row r="187" spans="6:15" x14ac:dyDescent="0.2">
      <c r="F187" s="1" t="str" cm="1">
        <f t="array" ref="F187">IF(ROW()-ROW(Risultati[#Headers])&gt;Check[]*(Check[]-1),"",Check[]*(Check[]-1)-Check[]*(Check[]-1)+ROW()-ROW(Risultati[#Headers]))</f>
        <v/>
      </c>
      <c r="G187" s="1" t="str">
        <f>IF(Risultati[[#This Row],[ID_Riga]]="","",VLOOKUP(F187,Helper[],3,TRUE))</f>
        <v/>
      </c>
      <c r="H187" s="1" t="str">
        <f>IF(Risultati[[#This Row],[ID_Riga]]="","",Risultati[[#This Row],[ID_Riga]]-VLOOKUP(Risultati[[#This Row],[ID_Riga]],Helper[],1,TRUE)+1)</f>
        <v/>
      </c>
      <c r="I187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87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87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87" s="1" t="str">
        <f ca="1">IF(Risultati[[#This Row],[Punti_SqrA]]="","",IF(Risultati[[#This Row],[Punti_SqrA]]=3,0,IF(Risultati[[#This Row],[Punti_SqrA]]=0,3,1)))</f>
        <v/>
      </c>
      <c r="M187" s="1" t="str">
        <f ca="1">IF(Risultati[[#This Row],[Punti_SqrA]]="","",SUM(INDEX(INDIRECT(Risultati[[#This Row],[Tabella]]),Risultati[[#This Row],[RigaTab]],3)))</f>
        <v/>
      </c>
      <c r="N187" s="1" t="str">
        <f ca="1">IF(Risultati[[#This Row],[Punti_SqrA]]="","",SUM(INDEX(INDIRECT(Risultati[[#This Row],[Tabella]]),Risultati[[#This Row],[RigaTab]],4)))</f>
        <v/>
      </c>
      <c r="O187" s="1" t="str">
        <f ca="1">Risultati[[#This Row],[SqrA]]&amp;Risultati[[#This Row],[SqrB]]</f>
        <v/>
      </c>
    </row>
    <row r="188" spans="6:15" x14ac:dyDescent="0.2">
      <c r="F188" s="1" t="str" cm="1">
        <f t="array" ref="F188">IF(ROW()-ROW(Risultati[#Headers])&gt;Check[]*(Check[]-1),"",Check[]*(Check[]-1)-Check[]*(Check[]-1)+ROW()-ROW(Risultati[#Headers]))</f>
        <v/>
      </c>
      <c r="G188" s="1" t="str">
        <f>IF(Risultati[[#This Row],[ID_Riga]]="","",VLOOKUP(F188,Helper[],3,TRUE))</f>
        <v/>
      </c>
      <c r="H188" s="1" t="str">
        <f>IF(Risultati[[#This Row],[ID_Riga]]="","",Risultati[[#This Row],[ID_Riga]]-VLOOKUP(Risultati[[#This Row],[ID_Riga]],Helper[],1,TRUE)+1)</f>
        <v/>
      </c>
      <c r="I188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88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88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88" s="1" t="str">
        <f ca="1">IF(Risultati[[#This Row],[Punti_SqrA]]="","",IF(Risultati[[#This Row],[Punti_SqrA]]=3,0,IF(Risultati[[#This Row],[Punti_SqrA]]=0,3,1)))</f>
        <v/>
      </c>
      <c r="M188" s="1" t="str">
        <f ca="1">IF(Risultati[[#This Row],[Punti_SqrA]]="","",SUM(INDEX(INDIRECT(Risultati[[#This Row],[Tabella]]),Risultati[[#This Row],[RigaTab]],3)))</f>
        <v/>
      </c>
      <c r="N188" s="1" t="str">
        <f ca="1">IF(Risultati[[#This Row],[Punti_SqrA]]="","",SUM(INDEX(INDIRECT(Risultati[[#This Row],[Tabella]]),Risultati[[#This Row],[RigaTab]],4)))</f>
        <v/>
      </c>
      <c r="O188" s="1" t="str">
        <f ca="1">Risultati[[#This Row],[SqrA]]&amp;Risultati[[#This Row],[SqrB]]</f>
        <v/>
      </c>
    </row>
    <row r="189" spans="6:15" x14ac:dyDescent="0.2">
      <c r="F189" s="1" t="str" cm="1">
        <f t="array" ref="F189">IF(ROW()-ROW(Risultati[#Headers])&gt;Check[]*(Check[]-1),"",Check[]*(Check[]-1)-Check[]*(Check[]-1)+ROW()-ROW(Risultati[#Headers]))</f>
        <v/>
      </c>
      <c r="G189" s="1" t="str">
        <f>IF(Risultati[[#This Row],[ID_Riga]]="","",VLOOKUP(F189,Helper[],3,TRUE))</f>
        <v/>
      </c>
      <c r="H189" s="1" t="str">
        <f>IF(Risultati[[#This Row],[ID_Riga]]="","",Risultati[[#This Row],[ID_Riga]]-VLOOKUP(Risultati[[#This Row],[ID_Riga]],Helper[],1,TRUE)+1)</f>
        <v/>
      </c>
      <c r="I189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89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89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89" s="1" t="str">
        <f ca="1">IF(Risultati[[#This Row],[Punti_SqrA]]="","",IF(Risultati[[#This Row],[Punti_SqrA]]=3,0,IF(Risultati[[#This Row],[Punti_SqrA]]=0,3,1)))</f>
        <v/>
      </c>
      <c r="M189" s="1" t="str">
        <f ca="1">IF(Risultati[[#This Row],[Punti_SqrA]]="","",SUM(INDEX(INDIRECT(Risultati[[#This Row],[Tabella]]),Risultati[[#This Row],[RigaTab]],3)))</f>
        <v/>
      </c>
      <c r="N189" s="1" t="str">
        <f ca="1">IF(Risultati[[#This Row],[Punti_SqrA]]="","",SUM(INDEX(INDIRECT(Risultati[[#This Row],[Tabella]]),Risultati[[#This Row],[RigaTab]],4)))</f>
        <v/>
      </c>
      <c r="O189" s="1" t="str">
        <f ca="1">Risultati[[#This Row],[SqrA]]&amp;Risultati[[#This Row],[SqrB]]</f>
        <v/>
      </c>
    </row>
    <row r="190" spans="6:15" x14ac:dyDescent="0.2">
      <c r="F190" s="1" t="str" cm="1">
        <f t="array" ref="F190">IF(ROW()-ROW(Risultati[#Headers])&gt;Check[]*(Check[]-1),"",Check[]*(Check[]-1)-Check[]*(Check[]-1)+ROW()-ROW(Risultati[#Headers]))</f>
        <v/>
      </c>
      <c r="G190" s="1" t="str">
        <f>IF(Risultati[[#This Row],[ID_Riga]]="","",VLOOKUP(F190,Helper[],3,TRUE))</f>
        <v/>
      </c>
      <c r="H190" s="1" t="str">
        <f>IF(Risultati[[#This Row],[ID_Riga]]="","",Risultati[[#This Row],[ID_Riga]]-VLOOKUP(Risultati[[#This Row],[ID_Riga]],Helper[],1,TRUE)+1)</f>
        <v/>
      </c>
      <c r="I190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90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90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90" s="1" t="str">
        <f ca="1">IF(Risultati[[#This Row],[Punti_SqrA]]="","",IF(Risultati[[#This Row],[Punti_SqrA]]=3,0,IF(Risultati[[#This Row],[Punti_SqrA]]=0,3,1)))</f>
        <v/>
      </c>
      <c r="M190" s="1" t="str">
        <f ca="1">IF(Risultati[[#This Row],[Punti_SqrA]]="","",SUM(INDEX(INDIRECT(Risultati[[#This Row],[Tabella]]),Risultati[[#This Row],[RigaTab]],3)))</f>
        <v/>
      </c>
      <c r="N190" s="1" t="str">
        <f ca="1">IF(Risultati[[#This Row],[Punti_SqrA]]="","",SUM(INDEX(INDIRECT(Risultati[[#This Row],[Tabella]]),Risultati[[#This Row],[RigaTab]],4)))</f>
        <v/>
      </c>
      <c r="O190" s="1" t="str">
        <f ca="1">Risultati[[#This Row],[SqrA]]&amp;Risultati[[#This Row],[SqrB]]</f>
        <v/>
      </c>
    </row>
    <row r="191" spans="6:15" x14ac:dyDescent="0.2">
      <c r="F191" s="1" t="str" cm="1">
        <f t="array" ref="F191">IF(ROW()-ROW(Risultati[#Headers])&gt;Check[]*(Check[]-1),"",Check[]*(Check[]-1)-Check[]*(Check[]-1)+ROW()-ROW(Risultati[#Headers]))</f>
        <v/>
      </c>
      <c r="G191" s="1" t="str">
        <f>IF(Risultati[[#This Row],[ID_Riga]]="","",VLOOKUP(F191,Helper[],3,TRUE))</f>
        <v/>
      </c>
      <c r="H191" s="1" t="str">
        <f>IF(Risultati[[#This Row],[ID_Riga]]="","",Risultati[[#This Row],[ID_Riga]]-VLOOKUP(Risultati[[#This Row],[ID_Riga]],Helper[],1,TRUE)+1)</f>
        <v/>
      </c>
      <c r="I191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91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91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91" s="1" t="str">
        <f ca="1">IF(Risultati[[#This Row],[Punti_SqrA]]="","",IF(Risultati[[#This Row],[Punti_SqrA]]=3,0,IF(Risultati[[#This Row],[Punti_SqrA]]=0,3,1)))</f>
        <v/>
      </c>
      <c r="M191" s="1" t="str">
        <f ca="1">IF(Risultati[[#This Row],[Punti_SqrA]]="","",SUM(INDEX(INDIRECT(Risultati[[#This Row],[Tabella]]),Risultati[[#This Row],[RigaTab]],3)))</f>
        <v/>
      </c>
      <c r="N191" s="1" t="str">
        <f ca="1">IF(Risultati[[#This Row],[Punti_SqrA]]="","",SUM(INDEX(INDIRECT(Risultati[[#This Row],[Tabella]]),Risultati[[#This Row],[RigaTab]],4)))</f>
        <v/>
      </c>
      <c r="O191" s="1" t="str">
        <f ca="1">Risultati[[#This Row],[SqrA]]&amp;Risultati[[#This Row],[SqrB]]</f>
        <v/>
      </c>
    </row>
    <row r="192" spans="6:15" x14ac:dyDescent="0.2">
      <c r="F192" s="1" t="str" cm="1">
        <f t="array" ref="F192">IF(ROW()-ROW(Risultati[#Headers])&gt;Check[]*(Check[]-1),"",Check[]*(Check[]-1)-Check[]*(Check[]-1)+ROW()-ROW(Risultati[#Headers]))</f>
        <v/>
      </c>
      <c r="G192" s="1" t="str">
        <f>IF(Risultati[[#This Row],[ID_Riga]]="","",VLOOKUP(F192,Helper[],3,TRUE))</f>
        <v/>
      </c>
      <c r="H192" s="1" t="str">
        <f>IF(Risultati[[#This Row],[ID_Riga]]="","",Risultati[[#This Row],[ID_Riga]]-VLOOKUP(Risultati[[#This Row],[ID_Riga]],Helper[],1,TRUE)+1)</f>
        <v/>
      </c>
      <c r="I192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92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92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92" s="1" t="str">
        <f ca="1">IF(Risultati[[#This Row],[Punti_SqrA]]="","",IF(Risultati[[#This Row],[Punti_SqrA]]=3,0,IF(Risultati[[#This Row],[Punti_SqrA]]=0,3,1)))</f>
        <v/>
      </c>
      <c r="M192" s="1" t="str">
        <f ca="1">IF(Risultati[[#This Row],[Punti_SqrA]]="","",SUM(INDEX(INDIRECT(Risultati[[#This Row],[Tabella]]),Risultati[[#This Row],[RigaTab]],3)))</f>
        <v/>
      </c>
      <c r="N192" s="1" t="str">
        <f ca="1">IF(Risultati[[#This Row],[Punti_SqrA]]="","",SUM(INDEX(INDIRECT(Risultati[[#This Row],[Tabella]]),Risultati[[#This Row],[RigaTab]],4)))</f>
        <v/>
      </c>
      <c r="O192" s="1" t="str">
        <f ca="1">Risultati[[#This Row],[SqrA]]&amp;Risultati[[#This Row],[SqrB]]</f>
        <v/>
      </c>
    </row>
    <row r="193" spans="6:15" x14ac:dyDescent="0.2">
      <c r="F193" s="1" t="str" cm="1">
        <f t="array" ref="F193">IF(ROW()-ROW(Risultati[#Headers])&gt;Check[]*(Check[]-1),"",Check[]*(Check[]-1)-Check[]*(Check[]-1)+ROW()-ROW(Risultati[#Headers]))</f>
        <v/>
      </c>
      <c r="G193" s="1" t="str">
        <f>IF(Risultati[[#This Row],[ID_Riga]]="","",VLOOKUP(F193,Helper[],3,TRUE))</f>
        <v/>
      </c>
      <c r="H193" s="1" t="str">
        <f>IF(Risultati[[#This Row],[ID_Riga]]="","",Risultati[[#This Row],[ID_Riga]]-VLOOKUP(Risultati[[#This Row],[ID_Riga]],Helper[],1,TRUE)+1)</f>
        <v/>
      </c>
      <c r="I193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93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93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93" s="1" t="str">
        <f ca="1">IF(Risultati[[#This Row],[Punti_SqrA]]="","",IF(Risultati[[#This Row],[Punti_SqrA]]=3,0,IF(Risultati[[#This Row],[Punti_SqrA]]=0,3,1)))</f>
        <v/>
      </c>
      <c r="M193" s="1" t="str">
        <f ca="1">IF(Risultati[[#This Row],[Punti_SqrA]]="","",SUM(INDEX(INDIRECT(Risultati[[#This Row],[Tabella]]),Risultati[[#This Row],[RigaTab]],3)))</f>
        <v/>
      </c>
      <c r="N193" s="1" t="str">
        <f ca="1">IF(Risultati[[#This Row],[Punti_SqrA]]="","",SUM(INDEX(INDIRECT(Risultati[[#This Row],[Tabella]]),Risultati[[#This Row],[RigaTab]],4)))</f>
        <v/>
      </c>
      <c r="O193" s="1" t="str">
        <f ca="1">Risultati[[#This Row],[SqrA]]&amp;Risultati[[#This Row],[SqrB]]</f>
        <v/>
      </c>
    </row>
    <row r="194" spans="6:15" x14ac:dyDescent="0.2">
      <c r="F194" s="1" t="str" cm="1">
        <f t="array" ref="F194">IF(ROW()-ROW(Risultati[#Headers])&gt;Check[]*(Check[]-1),"",Check[]*(Check[]-1)-Check[]*(Check[]-1)+ROW()-ROW(Risultati[#Headers]))</f>
        <v/>
      </c>
      <c r="G194" s="1" t="str">
        <f>IF(Risultati[[#This Row],[ID_Riga]]="","",VLOOKUP(F194,Helper[],3,TRUE))</f>
        <v/>
      </c>
      <c r="H194" s="1" t="str">
        <f>IF(Risultati[[#This Row],[ID_Riga]]="","",Risultati[[#This Row],[ID_Riga]]-VLOOKUP(Risultati[[#This Row],[ID_Riga]],Helper[],1,TRUE)+1)</f>
        <v/>
      </c>
      <c r="I194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94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94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94" s="1" t="str">
        <f ca="1">IF(Risultati[[#This Row],[Punti_SqrA]]="","",IF(Risultati[[#This Row],[Punti_SqrA]]=3,0,IF(Risultati[[#This Row],[Punti_SqrA]]=0,3,1)))</f>
        <v/>
      </c>
      <c r="M194" s="1" t="str">
        <f ca="1">IF(Risultati[[#This Row],[Punti_SqrA]]="","",SUM(INDEX(INDIRECT(Risultati[[#This Row],[Tabella]]),Risultati[[#This Row],[RigaTab]],3)))</f>
        <v/>
      </c>
      <c r="N194" s="1" t="str">
        <f ca="1">IF(Risultati[[#This Row],[Punti_SqrA]]="","",SUM(INDEX(INDIRECT(Risultati[[#This Row],[Tabella]]),Risultati[[#This Row],[RigaTab]],4)))</f>
        <v/>
      </c>
      <c r="O194" s="1" t="str">
        <f ca="1">Risultati[[#This Row],[SqrA]]&amp;Risultati[[#This Row],[SqrB]]</f>
        <v/>
      </c>
    </row>
    <row r="195" spans="6:15" x14ac:dyDescent="0.2">
      <c r="F195" s="1" t="str" cm="1">
        <f t="array" ref="F195">IF(ROW()-ROW(Risultati[#Headers])&gt;Check[]*(Check[]-1),"",Check[]*(Check[]-1)-Check[]*(Check[]-1)+ROW()-ROW(Risultati[#Headers]))</f>
        <v/>
      </c>
      <c r="G195" s="1" t="str">
        <f>IF(Risultati[[#This Row],[ID_Riga]]="","",VLOOKUP(F195,Helper[],3,TRUE))</f>
        <v/>
      </c>
      <c r="H195" s="1" t="str">
        <f>IF(Risultati[[#This Row],[ID_Riga]]="","",Risultati[[#This Row],[ID_Riga]]-VLOOKUP(Risultati[[#This Row],[ID_Riga]],Helper[],1,TRUE)+1)</f>
        <v/>
      </c>
      <c r="I195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95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95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95" s="1" t="str">
        <f ca="1">IF(Risultati[[#This Row],[Punti_SqrA]]="","",IF(Risultati[[#This Row],[Punti_SqrA]]=3,0,IF(Risultati[[#This Row],[Punti_SqrA]]=0,3,1)))</f>
        <v/>
      </c>
      <c r="M195" s="1" t="str">
        <f ca="1">IF(Risultati[[#This Row],[Punti_SqrA]]="","",SUM(INDEX(INDIRECT(Risultati[[#This Row],[Tabella]]),Risultati[[#This Row],[RigaTab]],3)))</f>
        <v/>
      </c>
      <c r="N195" s="1" t="str">
        <f ca="1">IF(Risultati[[#This Row],[Punti_SqrA]]="","",SUM(INDEX(INDIRECT(Risultati[[#This Row],[Tabella]]),Risultati[[#This Row],[RigaTab]],4)))</f>
        <v/>
      </c>
      <c r="O195" s="1" t="str">
        <f ca="1">Risultati[[#This Row],[SqrA]]&amp;Risultati[[#This Row],[SqrB]]</f>
        <v/>
      </c>
    </row>
    <row r="196" spans="6:15" x14ac:dyDescent="0.2">
      <c r="F196" s="1" t="str" cm="1">
        <f t="array" ref="F196">IF(ROW()-ROW(Risultati[#Headers])&gt;Check[]*(Check[]-1),"",Check[]*(Check[]-1)-Check[]*(Check[]-1)+ROW()-ROW(Risultati[#Headers]))</f>
        <v/>
      </c>
      <c r="G196" s="1" t="str">
        <f>IF(Risultati[[#This Row],[ID_Riga]]="","",VLOOKUP(F196,Helper[],3,TRUE))</f>
        <v/>
      </c>
      <c r="H196" s="1" t="str">
        <f>IF(Risultati[[#This Row],[ID_Riga]]="","",Risultati[[#This Row],[ID_Riga]]-VLOOKUP(Risultati[[#This Row],[ID_Riga]],Helper[],1,TRUE)+1)</f>
        <v/>
      </c>
      <c r="I196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96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96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96" s="1" t="str">
        <f ca="1">IF(Risultati[[#This Row],[Punti_SqrA]]="","",IF(Risultati[[#This Row],[Punti_SqrA]]=3,0,IF(Risultati[[#This Row],[Punti_SqrA]]=0,3,1)))</f>
        <v/>
      </c>
      <c r="M196" s="1" t="str">
        <f ca="1">IF(Risultati[[#This Row],[Punti_SqrA]]="","",SUM(INDEX(INDIRECT(Risultati[[#This Row],[Tabella]]),Risultati[[#This Row],[RigaTab]],3)))</f>
        <v/>
      </c>
      <c r="N196" s="1" t="str">
        <f ca="1">IF(Risultati[[#This Row],[Punti_SqrA]]="","",SUM(INDEX(INDIRECT(Risultati[[#This Row],[Tabella]]),Risultati[[#This Row],[RigaTab]],4)))</f>
        <v/>
      </c>
      <c r="O196" s="1" t="str">
        <f ca="1">Risultati[[#This Row],[SqrA]]&amp;Risultati[[#This Row],[SqrB]]</f>
        <v/>
      </c>
    </row>
    <row r="197" spans="6:15" x14ac:dyDescent="0.2">
      <c r="F197" s="1" t="str" cm="1">
        <f t="array" ref="F197">IF(ROW()-ROW(Risultati[#Headers])&gt;Check[]*(Check[]-1),"",Check[]*(Check[]-1)-Check[]*(Check[]-1)+ROW()-ROW(Risultati[#Headers]))</f>
        <v/>
      </c>
      <c r="G197" s="1" t="str">
        <f>IF(Risultati[[#This Row],[ID_Riga]]="","",VLOOKUP(F197,Helper[],3,TRUE))</f>
        <v/>
      </c>
      <c r="H197" s="1" t="str">
        <f>IF(Risultati[[#This Row],[ID_Riga]]="","",Risultati[[#This Row],[ID_Riga]]-VLOOKUP(Risultati[[#This Row],[ID_Riga]],Helper[],1,TRUE)+1)</f>
        <v/>
      </c>
      <c r="I197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97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97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97" s="1" t="str">
        <f ca="1">IF(Risultati[[#This Row],[Punti_SqrA]]="","",IF(Risultati[[#This Row],[Punti_SqrA]]=3,0,IF(Risultati[[#This Row],[Punti_SqrA]]=0,3,1)))</f>
        <v/>
      </c>
      <c r="M197" s="1" t="str">
        <f ca="1">IF(Risultati[[#This Row],[Punti_SqrA]]="","",SUM(INDEX(INDIRECT(Risultati[[#This Row],[Tabella]]),Risultati[[#This Row],[RigaTab]],3)))</f>
        <v/>
      </c>
      <c r="N197" s="1" t="str">
        <f ca="1">IF(Risultati[[#This Row],[Punti_SqrA]]="","",SUM(INDEX(INDIRECT(Risultati[[#This Row],[Tabella]]),Risultati[[#This Row],[RigaTab]],4)))</f>
        <v/>
      </c>
      <c r="O197" s="1" t="str">
        <f ca="1">Risultati[[#This Row],[SqrA]]&amp;Risultati[[#This Row],[SqrB]]</f>
        <v/>
      </c>
    </row>
    <row r="198" spans="6:15" x14ac:dyDescent="0.2">
      <c r="F198" s="1" t="str" cm="1">
        <f t="array" ref="F198">IF(ROW()-ROW(Risultati[#Headers])&gt;Check[]*(Check[]-1),"",Check[]*(Check[]-1)-Check[]*(Check[]-1)+ROW()-ROW(Risultati[#Headers]))</f>
        <v/>
      </c>
      <c r="G198" s="1" t="str">
        <f>IF(Risultati[[#This Row],[ID_Riga]]="","",VLOOKUP(F198,Helper[],3,TRUE))</f>
        <v/>
      </c>
      <c r="H198" s="1" t="str">
        <f>IF(Risultati[[#This Row],[ID_Riga]]="","",Risultati[[#This Row],[ID_Riga]]-VLOOKUP(Risultati[[#This Row],[ID_Riga]],Helper[],1,TRUE)+1)</f>
        <v/>
      </c>
      <c r="I198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98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98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98" s="1" t="str">
        <f ca="1">IF(Risultati[[#This Row],[Punti_SqrA]]="","",IF(Risultati[[#This Row],[Punti_SqrA]]=3,0,IF(Risultati[[#This Row],[Punti_SqrA]]=0,3,1)))</f>
        <v/>
      </c>
      <c r="M198" s="1" t="str">
        <f ca="1">IF(Risultati[[#This Row],[Punti_SqrA]]="","",SUM(INDEX(INDIRECT(Risultati[[#This Row],[Tabella]]),Risultati[[#This Row],[RigaTab]],3)))</f>
        <v/>
      </c>
      <c r="N198" s="1" t="str">
        <f ca="1">IF(Risultati[[#This Row],[Punti_SqrA]]="","",SUM(INDEX(INDIRECT(Risultati[[#This Row],[Tabella]]),Risultati[[#This Row],[RigaTab]],4)))</f>
        <v/>
      </c>
      <c r="O198" s="1" t="str">
        <f ca="1">Risultati[[#This Row],[SqrA]]&amp;Risultati[[#This Row],[SqrB]]</f>
        <v/>
      </c>
    </row>
    <row r="199" spans="6:15" x14ac:dyDescent="0.2">
      <c r="F199" s="1" t="str" cm="1">
        <f t="array" ref="F199">IF(ROW()-ROW(Risultati[#Headers])&gt;Check[]*(Check[]-1),"",Check[]*(Check[]-1)-Check[]*(Check[]-1)+ROW()-ROW(Risultati[#Headers]))</f>
        <v/>
      </c>
      <c r="G199" s="1" t="str">
        <f>IF(Risultati[[#This Row],[ID_Riga]]="","",VLOOKUP(F199,Helper[],3,TRUE))</f>
        <v/>
      </c>
      <c r="H199" s="1" t="str">
        <f>IF(Risultati[[#This Row],[ID_Riga]]="","",Risultati[[#This Row],[ID_Riga]]-VLOOKUP(Risultati[[#This Row],[ID_Riga]],Helper[],1,TRUE)+1)</f>
        <v/>
      </c>
      <c r="I199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199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199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199" s="1" t="str">
        <f ca="1">IF(Risultati[[#This Row],[Punti_SqrA]]="","",IF(Risultati[[#This Row],[Punti_SqrA]]=3,0,IF(Risultati[[#This Row],[Punti_SqrA]]=0,3,1)))</f>
        <v/>
      </c>
      <c r="M199" s="1" t="str">
        <f ca="1">IF(Risultati[[#This Row],[Punti_SqrA]]="","",SUM(INDEX(INDIRECT(Risultati[[#This Row],[Tabella]]),Risultati[[#This Row],[RigaTab]],3)))</f>
        <v/>
      </c>
      <c r="N199" s="1" t="str">
        <f ca="1">IF(Risultati[[#This Row],[Punti_SqrA]]="","",SUM(INDEX(INDIRECT(Risultati[[#This Row],[Tabella]]),Risultati[[#This Row],[RigaTab]],4)))</f>
        <v/>
      </c>
      <c r="O199" s="1" t="str">
        <f ca="1">Risultati[[#This Row],[SqrA]]&amp;Risultati[[#This Row],[SqrB]]</f>
        <v/>
      </c>
    </row>
    <row r="200" spans="6:15" x14ac:dyDescent="0.2">
      <c r="F200" s="1" t="str" cm="1">
        <f t="array" ref="F200">IF(ROW()-ROW(Risultati[#Headers])&gt;Check[]*(Check[]-1),"",Check[]*(Check[]-1)-Check[]*(Check[]-1)+ROW()-ROW(Risultati[#Headers]))</f>
        <v/>
      </c>
      <c r="G200" s="1" t="str">
        <f>IF(Risultati[[#This Row],[ID_Riga]]="","",VLOOKUP(F200,Helper[],3,TRUE))</f>
        <v/>
      </c>
      <c r="H200" s="1" t="str">
        <f>IF(Risultati[[#This Row],[ID_Riga]]="","",Risultati[[#This Row],[ID_Riga]]-VLOOKUP(Risultati[[#This Row],[ID_Riga]],Helper[],1,TRUE)+1)</f>
        <v/>
      </c>
      <c r="I200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00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00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00" s="1" t="str">
        <f ca="1">IF(Risultati[[#This Row],[Punti_SqrA]]="","",IF(Risultati[[#This Row],[Punti_SqrA]]=3,0,IF(Risultati[[#This Row],[Punti_SqrA]]=0,3,1)))</f>
        <v/>
      </c>
      <c r="M200" s="1" t="str">
        <f ca="1">IF(Risultati[[#This Row],[Punti_SqrA]]="","",SUM(INDEX(INDIRECT(Risultati[[#This Row],[Tabella]]),Risultati[[#This Row],[RigaTab]],3)))</f>
        <v/>
      </c>
      <c r="N200" s="1" t="str">
        <f ca="1">IF(Risultati[[#This Row],[Punti_SqrA]]="","",SUM(INDEX(INDIRECT(Risultati[[#This Row],[Tabella]]),Risultati[[#This Row],[RigaTab]],4)))</f>
        <v/>
      </c>
      <c r="O200" s="1" t="str">
        <f ca="1">Risultati[[#This Row],[SqrA]]&amp;Risultati[[#This Row],[SqrB]]</f>
        <v/>
      </c>
    </row>
    <row r="201" spans="6:15" x14ac:dyDescent="0.2">
      <c r="F201" s="1" t="str" cm="1">
        <f t="array" ref="F201">IF(ROW()-ROW(Risultati[#Headers])&gt;Check[]*(Check[]-1),"",Check[]*(Check[]-1)-Check[]*(Check[]-1)+ROW()-ROW(Risultati[#Headers]))</f>
        <v/>
      </c>
      <c r="G201" s="1" t="str">
        <f>IF(Risultati[[#This Row],[ID_Riga]]="","",VLOOKUP(F201,Helper[],3,TRUE))</f>
        <v/>
      </c>
      <c r="H201" s="1" t="str">
        <f>IF(Risultati[[#This Row],[ID_Riga]]="","",Risultati[[#This Row],[ID_Riga]]-VLOOKUP(Risultati[[#This Row],[ID_Riga]],Helper[],1,TRUE)+1)</f>
        <v/>
      </c>
      <c r="I201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01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01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01" s="1" t="str">
        <f ca="1">IF(Risultati[[#This Row],[Punti_SqrA]]="","",IF(Risultati[[#This Row],[Punti_SqrA]]=3,0,IF(Risultati[[#This Row],[Punti_SqrA]]=0,3,1)))</f>
        <v/>
      </c>
      <c r="M201" s="1" t="str">
        <f ca="1">IF(Risultati[[#This Row],[Punti_SqrA]]="","",SUM(INDEX(INDIRECT(Risultati[[#This Row],[Tabella]]),Risultati[[#This Row],[RigaTab]],3)))</f>
        <v/>
      </c>
      <c r="N201" s="1" t="str">
        <f ca="1">IF(Risultati[[#This Row],[Punti_SqrA]]="","",SUM(INDEX(INDIRECT(Risultati[[#This Row],[Tabella]]),Risultati[[#This Row],[RigaTab]],4)))</f>
        <v/>
      </c>
      <c r="O201" s="1" t="str">
        <f ca="1">Risultati[[#This Row],[SqrA]]&amp;Risultati[[#This Row],[SqrB]]</f>
        <v/>
      </c>
    </row>
    <row r="202" spans="6:15" x14ac:dyDescent="0.2">
      <c r="F202" s="1" t="str" cm="1">
        <f t="array" ref="F202">IF(ROW()-ROW(Risultati[#Headers])&gt;Check[]*(Check[]-1),"",Check[]*(Check[]-1)-Check[]*(Check[]-1)+ROW()-ROW(Risultati[#Headers]))</f>
        <v/>
      </c>
      <c r="G202" s="1" t="str">
        <f>IF(Risultati[[#This Row],[ID_Riga]]="","",VLOOKUP(F202,Helper[],3,TRUE))</f>
        <v/>
      </c>
      <c r="H202" s="1" t="str">
        <f>IF(Risultati[[#This Row],[ID_Riga]]="","",Risultati[[#This Row],[ID_Riga]]-VLOOKUP(Risultati[[#This Row],[ID_Riga]],Helper[],1,TRUE)+1)</f>
        <v/>
      </c>
      <c r="I202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02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02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02" s="1" t="str">
        <f ca="1">IF(Risultati[[#This Row],[Punti_SqrA]]="","",IF(Risultati[[#This Row],[Punti_SqrA]]=3,0,IF(Risultati[[#This Row],[Punti_SqrA]]=0,3,1)))</f>
        <v/>
      </c>
      <c r="M202" s="1" t="str">
        <f ca="1">IF(Risultati[[#This Row],[Punti_SqrA]]="","",SUM(INDEX(INDIRECT(Risultati[[#This Row],[Tabella]]),Risultati[[#This Row],[RigaTab]],3)))</f>
        <v/>
      </c>
      <c r="N202" s="1" t="str">
        <f ca="1">IF(Risultati[[#This Row],[Punti_SqrA]]="","",SUM(INDEX(INDIRECT(Risultati[[#This Row],[Tabella]]),Risultati[[#This Row],[RigaTab]],4)))</f>
        <v/>
      </c>
      <c r="O202" s="1" t="str">
        <f ca="1">Risultati[[#This Row],[SqrA]]&amp;Risultati[[#This Row],[SqrB]]</f>
        <v/>
      </c>
    </row>
    <row r="203" spans="6:15" x14ac:dyDescent="0.2">
      <c r="F203" s="1" t="str" cm="1">
        <f t="array" ref="F203">IF(ROW()-ROW(Risultati[#Headers])&gt;Check[]*(Check[]-1),"",Check[]*(Check[]-1)-Check[]*(Check[]-1)+ROW()-ROW(Risultati[#Headers]))</f>
        <v/>
      </c>
      <c r="G203" s="1" t="str">
        <f>IF(Risultati[[#This Row],[ID_Riga]]="","",VLOOKUP(F203,Helper[],3,TRUE))</f>
        <v/>
      </c>
      <c r="H203" s="1" t="str">
        <f>IF(Risultati[[#This Row],[ID_Riga]]="","",Risultati[[#This Row],[ID_Riga]]-VLOOKUP(Risultati[[#This Row],[ID_Riga]],Helper[],1,TRUE)+1)</f>
        <v/>
      </c>
      <c r="I203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03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03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03" s="1" t="str">
        <f ca="1">IF(Risultati[[#This Row],[Punti_SqrA]]="","",IF(Risultati[[#This Row],[Punti_SqrA]]=3,0,IF(Risultati[[#This Row],[Punti_SqrA]]=0,3,1)))</f>
        <v/>
      </c>
      <c r="M203" s="1" t="str">
        <f ca="1">IF(Risultati[[#This Row],[Punti_SqrA]]="","",SUM(INDEX(INDIRECT(Risultati[[#This Row],[Tabella]]),Risultati[[#This Row],[RigaTab]],3)))</f>
        <v/>
      </c>
      <c r="N203" s="1" t="str">
        <f ca="1">IF(Risultati[[#This Row],[Punti_SqrA]]="","",SUM(INDEX(INDIRECT(Risultati[[#This Row],[Tabella]]),Risultati[[#This Row],[RigaTab]],4)))</f>
        <v/>
      </c>
      <c r="O203" s="1" t="str">
        <f ca="1">Risultati[[#This Row],[SqrA]]&amp;Risultati[[#This Row],[SqrB]]</f>
        <v/>
      </c>
    </row>
    <row r="204" spans="6:15" x14ac:dyDescent="0.2">
      <c r="F204" s="1" t="str" cm="1">
        <f t="array" ref="F204">IF(ROW()-ROW(Risultati[#Headers])&gt;Check[]*(Check[]-1),"",Check[]*(Check[]-1)-Check[]*(Check[]-1)+ROW()-ROW(Risultati[#Headers]))</f>
        <v/>
      </c>
      <c r="G204" s="1" t="str">
        <f>IF(Risultati[[#This Row],[ID_Riga]]="","",VLOOKUP(F204,Helper[],3,TRUE))</f>
        <v/>
      </c>
      <c r="H204" s="1" t="str">
        <f>IF(Risultati[[#This Row],[ID_Riga]]="","",Risultati[[#This Row],[ID_Riga]]-VLOOKUP(Risultati[[#This Row],[ID_Riga]],Helper[],1,TRUE)+1)</f>
        <v/>
      </c>
      <c r="I204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04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04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04" s="1" t="str">
        <f ca="1">IF(Risultati[[#This Row],[Punti_SqrA]]="","",IF(Risultati[[#This Row],[Punti_SqrA]]=3,0,IF(Risultati[[#This Row],[Punti_SqrA]]=0,3,1)))</f>
        <v/>
      </c>
      <c r="M204" s="1" t="str">
        <f ca="1">IF(Risultati[[#This Row],[Punti_SqrA]]="","",SUM(INDEX(INDIRECT(Risultati[[#This Row],[Tabella]]),Risultati[[#This Row],[RigaTab]],3)))</f>
        <v/>
      </c>
      <c r="N204" s="1" t="str">
        <f ca="1">IF(Risultati[[#This Row],[Punti_SqrA]]="","",SUM(INDEX(INDIRECT(Risultati[[#This Row],[Tabella]]),Risultati[[#This Row],[RigaTab]],4)))</f>
        <v/>
      </c>
      <c r="O204" s="1" t="str">
        <f ca="1">Risultati[[#This Row],[SqrA]]&amp;Risultati[[#This Row],[SqrB]]</f>
        <v/>
      </c>
    </row>
    <row r="205" spans="6:15" x14ac:dyDescent="0.2">
      <c r="F205" s="1" t="str" cm="1">
        <f t="array" ref="F205">IF(ROW()-ROW(Risultati[#Headers])&gt;Check[]*(Check[]-1),"",Check[]*(Check[]-1)-Check[]*(Check[]-1)+ROW()-ROW(Risultati[#Headers]))</f>
        <v/>
      </c>
      <c r="G205" s="1" t="str">
        <f>IF(Risultati[[#This Row],[ID_Riga]]="","",VLOOKUP(F205,Helper[],3,TRUE))</f>
        <v/>
      </c>
      <c r="H205" s="1" t="str">
        <f>IF(Risultati[[#This Row],[ID_Riga]]="","",Risultati[[#This Row],[ID_Riga]]-VLOOKUP(Risultati[[#This Row],[ID_Riga]],Helper[],1,TRUE)+1)</f>
        <v/>
      </c>
      <c r="I205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05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05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05" s="1" t="str">
        <f ca="1">IF(Risultati[[#This Row],[Punti_SqrA]]="","",IF(Risultati[[#This Row],[Punti_SqrA]]=3,0,IF(Risultati[[#This Row],[Punti_SqrA]]=0,3,1)))</f>
        <v/>
      </c>
      <c r="M205" s="1" t="str">
        <f ca="1">IF(Risultati[[#This Row],[Punti_SqrA]]="","",SUM(INDEX(INDIRECT(Risultati[[#This Row],[Tabella]]),Risultati[[#This Row],[RigaTab]],3)))</f>
        <v/>
      </c>
      <c r="N205" s="1" t="str">
        <f ca="1">IF(Risultati[[#This Row],[Punti_SqrA]]="","",SUM(INDEX(INDIRECT(Risultati[[#This Row],[Tabella]]),Risultati[[#This Row],[RigaTab]],4)))</f>
        <v/>
      </c>
      <c r="O205" s="1" t="str">
        <f ca="1">Risultati[[#This Row],[SqrA]]&amp;Risultati[[#This Row],[SqrB]]</f>
        <v/>
      </c>
    </row>
    <row r="206" spans="6:15" x14ac:dyDescent="0.2">
      <c r="F206" s="1" t="str" cm="1">
        <f t="array" ref="F206">IF(ROW()-ROW(Risultati[#Headers])&gt;Check[]*(Check[]-1),"",Check[]*(Check[]-1)-Check[]*(Check[]-1)+ROW()-ROW(Risultati[#Headers]))</f>
        <v/>
      </c>
      <c r="G206" s="1" t="str">
        <f>IF(Risultati[[#This Row],[ID_Riga]]="","",VLOOKUP(F206,Helper[],3,TRUE))</f>
        <v/>
      </c>
      <c r="H206" s="1" t="str">
        <f>IF(Risultati[[#This Row],[ID_Riga]]="","",Risultati[[#This Row],[ID_Riga]]-VLOOKUP(Risultati[[#This Row],[ID_Riga]],Helper[],1,TRUE)+1)</f>
        <v/>
      </c>
      <c r="I206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06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06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06" s="1" t="str">
        <f ca="1">IF(Risultati[[#This Row],[Punti_SqrA]]="","",IF(Risultati[[#This Row],[Punti_SqrA]]=3,0,IF(Risultati[[#This Row],[Punti_SqrA]]=0,3,1)))</f>
        <v/>
      </c>
      <c r="M206" s="1" t="str">
        <f ca="1">IF(Risultati[[#This Row],[Punti_SqrA]]="","",SUM(INDEX(INDIRECT(Risultati[[#This Row],[Tabella]]),Risultati[[#This Row],[RigaTab]],3)))</f>
        <v/>
      </c>
      <c r="N206" s="1" t="str">
        <f ca="1">IF(Risultati[[#This Row],[Punti_SqrA]]="","",SUM(INDEX(INDIRECT(Risultati[[#This Row],[Tabella]]),Risultati[[#This Row],[RigaTab]],4)))</f>
        <v/>
      </c>
      <c r="O206" s="1" t="str">
        <f ca="1">Risultati[[#This Row],[SqrA]]&amp;Risultati[[#This Row],[SqrB]]</f>
        <v/>
      </c>
    </row>
    <row r="207" spans="6:15" x14ac:dyDescent="0.2">
      <c r="F207" s="1" t="str" cm="1">
        <f t="array" ref="F207">IF(ROW()-ROW(Risultati[#Headers])&gt;Check[]*(Check[]-1),"",Check[]*(Check[]-1)-Check[]*(Check[]-1)+ROW()-ROW(Risultati[#Headers]))</f>
        <v/>
      </c>
      <c r="G207" s="1" t="str">
        <f>IF(Risultati[[#This Row],[ID_Riga]]="","",VLOOKUP(F207,Helper[],3,TRUE))</f>
        <v/>
      </c>
      <c r="H207" s="1" t="str">
        <f>IF(Risultati[[#This Row],[ID_Riga]]="","",Risultati[[#This Row],[ID_Riga]]-VLOOKUP(Risultati[[#This Row],[ID_Riga]],Helper[],1,TRUE)+1)</f>
        <v/>
      </c>
      <c r="I207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07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07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07" s="1" t="str">
        <f ca="1">IF(Risultati[[#This Row],[Punti_SqrA]]="","",IF(Risultati[[#This Row],[Punti_SqrA]]=3,0,IF(Risultati[[#This Row],[Punti_SqrA]]=0,3,1)))</f>
        <v/>
      </c>
      <c r="M207" s="1" t="str">
        <f ca="1">IF(Risultati[[#This Row],[Punti_SqrA]]="","",SUM(INDEX(INDIRECT(Risultati[[#This Row],[Tabella]]),Risultati[[#This Row],[RigaTab]],3)))</f>
        <v/>
      </c>
      <c r="N207" s="1" t="str">
        <f ca="1">IF(Risultati[[#This Row],[Punti_SqrA]]="","",SUM(INDEX(INDIRECT(Risultati[[#This Row],[Tabella]]),Risultati[[#This Row],[RigaTab]],4)))</f>
        <v/>
      </c>
      <c r="O207" s="1" t="str">
        <f ca="1">Risultati[[#This Row],[SqrA]]&amp;Risultati[[#This Row],[SqrB]]</f>
        <v/>
      </c>
    </row>
    <row r="208" spans="6:15" x14ac:dyDescent="0.2">
      <c r="F208" s="1" t="str" cm="1">
        <f t="array" ref="F208">IF(ROW()-ROW(Risultati[#Headers])&gt;Check[]*(Check[]-1),"",Check[]*(Check[]-1)-Check[]*(Check[]-1)+ROW()-ROW(Risultati[#Headers]))</f>
        <v/>
      </c>
      <c r="G208" s="1" t="str">
        <f>IF(Risultati[[#This Row],[ID_Riga]]="","",VLOOKUP(F208,Helper[],3,TRUE))</f>
        <v/>
      </c>
      <c r="H208" s="1" t="str">
        <f>IF(Risultati[[#This Row],[ID_Riga]]="","",Risultati[[#This Row],[ID_Riga]]-VLOOKUP(Risultati[[#This Row],[ID_Riga]],Helper[],1,TRUE)+1)</f>
        <v/>
      </c>
      <c r="I208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08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08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08" s="1" t="str">
        <f ca="1">IF(Risultati[[#This Row],[Punti_SqrA]]="","",IF(Risultati[[#This Row],[Punti_SqrA]]=3,0,IF(Risultati[[#This Row],[Punti_SqrA]]=0,3,1)))</f>
        <v/>
      </c>
      <c r="M208" s="1" t="str">
        <f ca="1">IF(Risultati[[#This Row],[Punti_SqrA]]="","",SUM(INDEX(INDIRECT(Risultati[[#This Row],[Tabella]]),Risultati[[#This Row],[RigaTab]],3)))</f>
        <v/>
      </c>
      <c r="N208" s="1" t="str">
        <f ca="1">IF(Risultati[[#This Row],[Punti_SqrA]]="","",SUM(INDEX(INDIRECT(Risultati[[#This Row],[Tabella]]),Risultati[[#This Row],[RigaTab]],4)))</f>
        <v/>
      </c>
      <c r="O208" s="1" t="str">
        <f ca="1">Risultati[[#This Row],[SqrA]]&amp;Risultati[[#This Row],[SqrB]]</f>
        <v/>
      </c>
    </row>
    <row r="209" spans="6:15" x14ac:dyDescent="0.2">
      <c r="F209" s="1" t="str" cm="1">
        <f t="array" ref="F209">IF(ROW()-ROW(Risultati[#Headers])&gt;Check[]*(Check[]-1),"",Check[]*(Check[]-1)-Check[]*(Check[]-1)+ROW()-ROW(Risultati[#Headers]))</f>
        <v/>
      </c>
      <c r="G209" s="1" t="str">
        <f>IF(Risultati[[#This Row],[ID_Riga]]="","",VLOOKUP(F209,Helper[],3,TRUE))</f>
        <v/>
      </c>
      <c r="H209" s="1" t="str">
        <f>IF(Risultati[[#This Row],[ID_Riga]]="","",Risultati[[#This Row],[ID_Riga]]-VLOOKUP(Risultati[[#This Row],[ID_Riga]],Helper[],1,TRUE)+1)</f>
        <v/>
      </c>
      <c r="I209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09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09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09" s="1" t="str">
        <f ca="1">IF(Risultati[[#This Row],[Punti_SqrA]]="","",IF(Risultati[[#This Row],[Punti_SqrA]]=3,0,IF(Risultati[[#This Row],[Punti_SqrA]]=0,3,1)))</f>
        <v/>
      </c>
      <c r="M209" s="1" t="str">
        <f ca="1">IF(Risultati[[#This Row],[Punti_SqrA]]="","",SUM(INDEX(INDIRECT(Risultati[[#This Row],[Tabella]]),Risultati[[#This Row],[RigaTab]],3)))</f>
        <v/>
      </c>
      <c r="N209" s="1" t="str">
        <f ca="1">IF(Risultati[[#This Row],[Punti_SqrA]]="","",SUM(INDEX(INDIRECT(Risultati[[#This Row],[Tabella]]),Risultati[[#This Row],[RigaTab]],4)))</f>
        <v/>
      </c>
      <c r="O209" s="1" t="str">
        <f ca="1">Risultati[[#This Row],[SqrA]]&amp;Risultati[[#This Row],[SqrB]]</f>
        <v/>
      </c>
    </row>
    <row r="210" spans="6:15" x14ac:dyDescent="0.2">
      <c r="F210" s="1" t="str" cm="1">
        <f t="array" ref="F210">IF(ROW()-ROW(Risultati[#Headers])&gt;Check[]*(Check[]-1),"",Check[]*(Check[]-1)-Check[]*(Check[]-1)+ROW()-ROW(Risultati[#Headers]))</f>
        <v/>
      </c>
      <c r="G210" s="1" t="str">
        <f>IF(Risultati[[#This Row],[ID_Riga]]="","",VLOOKUP(F210,Helper[],3,TRUE))</f>
        <v/>
      </c>
      <c r="H210" s="1" t="str">
        <f>IF(Risultati[[#This Row],[ID_Riga]]="","",Risultati[[#This Row],[ID_Riga]]-VLOOKUP(Risultati[[#This Row],[ID_Riga]],Helper[],1,TRUE)+1)</f>
        <v/>
      </c>
      <c r="I210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10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10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10" s="1" t="str">
        <f ca="1">IF(Risultati[[#This Row],[Punti_SqrA]]="","",IF(Risultati[[#This Row],[Punti_SqrA]]=3,0,IF(Risultati[[#This Row],[Punti_SqrA]]=0,3,1)))</f>
        <v/>
      </c>
      <c r="M210" s="1" t="str">
        <f ca="1">IF(Risultati[[#This Row],[Punti_SqrA]]="","",SUM(INDEX(INDIRECT(Risultati[[#This Row],[Tabella]]),Risultati[[#This Row],[RigaTab]],3)))</f>
        <v/>
      </c>
      <c r="N210" s="1" t="str">
        <f ca="1">IF(Risultati[[#This Row],[Punti_SqrA]]="","",SUM(INDEX(INDIRECT(Risultati[[#This Row],[Tabella]]),Risultati[[#This Row],[RigaTab]],4)))</f>
        <v/>
      </c>
      <c r="O210" s="1" t="str">
        <f ca="1">Risultati[[#This Row],[SqrA]]&amp;Risultati[[#This Row],[SqrB]]</f>
        <v/>
      </c>
    </row>
    <row r="211" spans="6:15" x14ac:dyDescent="0.2">
      <c r="F211" s="1" t="str" cm="1">
        <f t="array" ref="F211">IF(ROW()-ROW(Risultati[#Headers])&gt;Check[]*(Check[]-1),"",Check[]*(Check[]-1)-Check[]*(Check[]-1)+ROW()-ROW(Risultati[#Headers]))</f>
        <v/>
      </c>
      <c r="G211" s="1" t="str">
        <f>IF(Risultati[[#This Row],[ID_Riga]]="","",VLOOKUP(F211,Helper[],3,TRUE))</f>
        <v/>
      </c>
      <c r="H211" s="1" t="str">
        <f>IF(Risultati[[#This Row],[ID_Riga]]="","",Risultati[[#This Row],[ID_Riga]]-VLOOKUP(Risultati[[#This Row],[ID_Riga]],Helper[],1,TRUE)+1)</f>
        <v/>
      </c>
      <c r="I211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11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11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11" s="1" t="str">
        <f ca="1">IF(Risultati[[#This Row],[Punti_SqrA]]="","",IF(Risultati[[#This Row],[Punti_SqrA]]=3,0,IF(Risultati[[#This Row],[Punti_SqrA]]=0,3,1)))</f>
        <v/>
      </c>
      <c r="M211" s="1" t="str">
        <f ca="1">IF(Risultati[[#This Row],[Punti_SqrA]]="","",SUM(INDEX(INDIRECT(Risultati[[#This Row],[Tabella]]),Risultati[[#This Row],[RigaTab]],3)))</f>
        <v/>
      </c>
      <c r="N211" s="1" t="str">
        <f ca="1">IF(Risultati[[#This Row],[Punti_SqrA]]="","",SUM(INDEX(INDIRECT(Risultati[[#This Row],[Tabella]]),Risultati[[#This Row],[RigaTab]],4)))</f>
        <v/>
      </c>
      <c r="O211" s="1" t="str">
        <f ca="1">Risultati[[#This Row],[SqrA]]&amp;Risultati[[#This Row],[SqrB]]</f>
        <v/>
      </c>
    </row>
    <row r="212" spans="6:15" x14ac:dyDescent="0.2">
      <c r="F212" s="1" t="str" cm="1">
        <f t="array" ref="F212">IF(ROW()-ROW(Risultati[#Headers])&gt;Check[]*(Check[]-1),"",Check[]*(Check[]-1)-Check[]*(Check[]-1)+ROW()-ROW(Risultati[#Headers]))</f>
        <v/>
      </c>
      <c r="G212" s="1" t="str">
        <f>IF(Risultati[[#This Row],[ID_Riga]]="","",VLOOKUP(F212,Helper[],3,TRUE))</f>
        <v/>
      </c>
      <c r="H212" s="1" t="str">
        <f>IF(Risultati[[#This Row],[ID_Riga]]="","",Risultati[[#This Row],[ID_Riga]]-VLOOKUP(Risultati[[#This Row],[ID_Riga]],Helper[],1,TRUE)+1)</f>
        <v/>
      </c>
      <c r="I212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12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12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12" s="1" t="str">
        <f ca="1">IF(Risultati[[#This Row],[Punti_SqrA]]="","",IF(Risultati[[#This Row],[Punti_SqrA]]=3,0,IF(Risultati[[#This Row],[Punti_SqrA]]=0,3,1)))</f>
        <v/>
      </c>
      <c r="M212" s="1" t="str">
        <f ca="1">IF(Risultati[[#This Row],[Punti_SqrA]]="","",SUM(INDEX(INDIRECT(Risultati[[#This Row],[Tabella]]),Risultati[[#This Row],[RigaTab]],3)))</f>
        <v/>
      </c>
      <c r="N212" s="1" t="str">
        <f ca="1">IF(Risultati[[#This Row],[Punti_SqrA]]="","",SUM(INDEX(INDIRECT(Risultati[[#This Row],[Tabella]]),Risultati[[#This Row],[RigaTab]],4)))</f>
        <v/>
      </c>
      <c r="O212" s="1" t="str">
        <f ca="1">Risultati[[#This Row],[SqrA]]&amp;Risultati[[#This Row],[SqrB]]</f>
        <v/>
      </c>
    </row>
    <row r="213" spans="6:15" x14ac:dyDescent="0.2">
      <c r="F213" s="1" t="str" cm="1">
        <f t="array" ref="F213">IF(ROW()-ROW(Risultati[#Headers])&gt;Check[]*(Check[]-1),"",Check[]*(Check[]-1)-Check[]*(Check[]-1)+ROW()-ROW(Risultati[#Headers]))</f>
        <v/>
      </c>
      <c r="G213" s="1" t="str">
        <f>IF(Risultati[[#This Row],[ID_Riga]]="","",VLOOKUP(F213,Helper[],3,TRUE))</f>
        <v/>
      </c>
      <c r="H213" s="1" t="str">
        <f>IF(Risultati[[#This Row],[ID_Riga]]="","",Risultati[[#This Row],[ID_Riga]]-VLOOKUP(Risultati[[#This Row],[ID_Riga]],Helper[],1,TRUE)+1)</f>
        <v/>
      </c>
      <c r="I213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13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13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13" s="1" t="str">
        <f ca="1">IF(Risultati[[#This Row],[Punti_SqrA]]="","",IF(Risultati[[#This Row],[Punti_SqrA]]=3,0,IF(Risultati[[#This Row],[Punti_SqrA]]=0,3,1)))</f>
        <v/>
      </c>
      <c r="M213" s="1" t="str">
        <f ca="1">IF(Risultati[[#This Row],[Punti_SqrA]]="","",SUM(INDEX(INDIRECT(Risultati[[#This Row],[Tabella]]),Risultati[[#This Row],[RigaTab]],3)))</f>
        <v/>
      </c>
      <c r="N213" s="1" t="str">
        <f ca="1">IF(Risultati[[#This Row],[Punti_SqrA]]="","",SUM(INDEX(INDIRECT(Risultati[[#This Row],[Tabella]]),Risultati[[#This Row],[RigaTab]],4)))</f>
        <v/>
      </c>
      <c r="O213" s="1" t="str">
        <f ca="1">Risultati[[#This Row],[SqrA]]&amp;Risultati[[#This Row],[SqrB]]</f>
        <v/>
      </c>
    </row>
    <row r="214" spans="6:15" x14ac:dyDescent="0.2">
      <c r="F214" s="1" t="str" cm="1">
        <f t="array" ref="F214">IF(ROW()-ROW(Risultati[#Headers])&gt;Check[]*(Check[]-1),"",Check[]*(Check[]-1)-Check[]*(Check[]-1)+ROW()-ROW(Risultati[#Headers]))</f>
        <v/>
      </c>
      <c r="G214" s="1" t="str">
        <f>IF(Risultati[[#This Row],[ID_Riga]]="","",VLOOKUP(F214,Helper[],3,TRUE))</f>
        <v/>
      </c>
      <c r="H214" s="1" t="str">
        <f>IF(Risultati[[#This Row],[ID_Riga]]="","",Risultati[[#This Row],[ID_Riga]]-VLOOKUP(Risultati[[#This Row],[ID_Riga]],Helper[],1,TRUE)+1)</f>
        <v/>
      </c>
      <c r="I214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14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14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14" s="1" t="str">
        <f ca="1">IF(Risultati[[#This Row],[Punti_SqrA]]="","",IF(Risultati[[#This Row],[Punti_SqrA]]=3,0,IF(Risultati[[#This Row],[Punti_SqrA]]=0,3,1)))</f>
        <v/>
      </c>
      <c r="M214" s="1" t="str">
        <f ca="1">IF(Risultati[[#This Row],[Punti_SqrA]]="","",SUM(INDEX(INDIRECT(Risultati[[#This Row],[Tabella]]),Risultati[[#This Row],[RigaTab]],3)))</f>
        <v/>
      </c>
      <c r="N214" s="1" t="str">
        <f ca="1">IF(Risultati[[#This Row],[Punti_SqrA]]="","",SUM(INDEX(INDIRECT(Risultati[[#This Row],[Tabella]]),Risultati[[#This Row],[RigaTab]],4)))</f>
        <v/>
      </c>
      <c r="O214" s="1" t="str">
        <f ca="1">Risultati[[#This Row],[SqrA]]&amp;Risultati[[#This Row],[SqrB]]</f>
        <v/>
      </c>
    </row>
    <row r="215" spans="6:15" x14ac:dyDescent="0.2">
      <c r="F215" s="1" t="str" cm="1">
        <f t="array" ref="F215">IF(ROW()-ROW(Risultati[#Headers])&gt;Check[]*(Check[]-1),"",Check[]*(Check[]-1)-Check[]*(Check[]-1)+ROW()-ROW(Risultati[#Headers]))</f>
        <v/>
      </c>
      <c r="G215" s="1" t="str">
        <f>IF(Risultati[[#This Row],[ID_Riga]]="","",VLOOKUP(F215,Helper[],3,TRUE))</f>
        <v/>
      </c>
      <c r="H215" s="1" t="str">
        <f>IF(Risultati[[#This Row],[ID_Riga]]="","",Risultati[[#This Row],[ID_Riga]]-VLOOKUP(Risultati[[#This Row],[ID_Riga]],Helper[],1,TRUE)+1)</f>
        <v/>
      </c>
      <c r="I215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15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15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15" s="1" t="str">
        <f ca="1">IF(Risultati[[#This Row],[Punti_SqrA]]="","",IF(Risultati[[#This Row],[Punti_SqrA]]=3,0,IF(Risultati[[#This Row],[Punti_SqrA]]=0,3,1)))</f>
        <v/>
      </c>
      <c r="M215" s="1" t="str">
        <f ca="1">IF(Risultati[[#This Row],[Punti_SqrA]]="","",SUM(INDEX(INDIRECT(Risultati[[#This Row],[Tabella]]),Risultati[[#This Row],[RigaTab]],3)))</f>
        <v/>
      </c>
      <c r="N215" s="1" t="str">
        <f ca="1">IF(Risultati[[#This Row],[Punti_SqrA]]="","",SUM(INDEX(INDIRECT(Risultati[[#This Row],[Tabella]]),Risultati[[#This Row],[RigaTab]],4)))</f>
        <v/>
      </c>
      <c r="O215" s="1" t="str">
        <f ca="1">Risultati[[#This Row],[SqrA]]&amp;Risultati[[#This Row],[SqrB]]</f>
        <v/>
      </c>
    </row>
    <row r="216" spans="6:15" x14ac:dyDescent="0.2">
      <c r="F216" s="1" t="str" cm="1">
        <f t="array" ref="F216">IF(ROW()-ROW(Risultati[#Headers])&gt;Check[]*(Check[]-1),"",Check[]*(Check[]-1)-Check[]*(Check[]-1)+ROW()-ROW(Risultati[#Headers]))</f>
        <v/>
      </c>
      <c r="G216" s="1" t="str">
        <f>IF(Risultati[[#This Row],[ID_Riga]]="","",VLOOKUP(F216,Helper[],3,TRUE))</f>
        <v/>
      </c>
      <c r="H216" s="1" t="str">
        <f>IF(Risultati[[#This Row],[ID_Riga]]="","",Risultati[[#This Row],[ID_Riga]]-VLOOKUP(Risultati[[#This Row],[ID_Riga]],Helper[],1,TRUE)+1)</f>
        <v/>
      </c>
      <c r="I216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16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16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16" s="1" t="str">
        <f ca="1">IF(Risultati[[#This Row],[Punti_SqrA]]="","",IF(Risultati[[#This Row],[Punti_SqrA]]=3,0,IF(Risultati[[#This Row],[Punti_SqrA]]=0,3,1)))</f>
        <v/>
      </c>
      <c r="M216" s="1" t="str">
        <f ca="1">IF(Risultati[[#This Row],[Punti_SqrA]]="","",SUM(INDEX(INDIRECT(Risultati[[#This Row],[Tabella]]),Risultati[[#This Row],[RigaTab]],3)))</f>
        <v/>
      </c>
      <c r="N216" s="1" t="str">
        <f ca="1">IF(Risultati[[#This Row],[Punti_SqrA]]="","",SUM(INDEX(INDIRECT(Risultati[[#This Row],[Tabella]]),Risultati[[#This Row],[RigaTab]],4)))</f>
        <v/>
      </c>
      <c r="O216" s="1" t="str">
        <f ca="1">Risultati[[#This Row],[SqrA]]&amp;Risultati[[#This Row],[SqrB]]</f>
        <v/>
      </c>
    </row>
    <row r="217" spans="6:15" x14ac:dyDescent="0.2">
      <c r="F217" s="1" t="str" cm="1">
        <f t="array" ref="F217">IF(ROW()-ROW(Risultati[#Headers])&gt;Check[]*(Check[]-1),"",Check[]*(Check[]-1)-Check[]*(Check[]-1)+ROW()-ROW(Risultati[#Headers]))</f>
        <v/>
      </c>
      <c r="G217" s="1" t="str">
        <f>IF(Risultati[[#This Row],[ID_Riga]]="","",VLOOKUP(F217,Helper[],3,TRUE))</f>
        <v/>
      </c>
      <c r="H217" s="1" t="str">
        <f>IF(Risultati[[#This Row],[ID_Riga]]="","",Risultati[[#This Row],[ID_Riga]]-VLOOKUP(Risultati[[#This Row],[ID_Riga]],Helper[],1,TRUE)+1)</f>
        <v/>
      </c>
      <c r="I217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17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17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17" s="1" t="str">
        <f ca="1">IF(Risultati[[#This Row],[Punti_SqrA]]="","",IF(Risultati[[#This Row],[Punti_SqrA]]=3,0,IF(Risultati[[#This Row],[Punti_SqrA]]=0,3,1)))</f>
        <v/>
      </c>
      <c r="M217" s="1" t="str">
        <f ca="1">IF(Risultati[[#This Row],[Punti_SqrA]]="","",SUM(INDEX(INDIRECT(Risultati[[#This Row],[Tabella]]),Risultati[[#This Row],[RigaTab]],3)))</f>
        <v/>
      </c>
      <c r="N217" s="1" t="str">
        <f ca="1">IF(Risultati[[#This Row],[Punti_SqrA]]="","",SUM(INDEX(INDIRECT(Risultati[[#This Row],[Tabella]]),Risultati[[#This Row],[RigaTab]],4)))</f>
        <v/>
      </c>
      <c r="O217" s="1" t="str">
        <f ca="1">Risultati[[#This Row],[SqrA]]&amp;Risultati[[#This Row],[SqrB]]</f>
        <v/>
      </c>
    </row>
    <row r="218" spans="6:15" x14ac:dyDescent="0.2">
      <c r="F218" s="1" t="str" cm="1">
        <f t="array" ref="F218">IF(ROW()-ROW(Risultati[#Headers])&gt;Check[]*(Check[]-1),"",Check[]*(Check[]-1)-Check[]*(Check[]-1)+ROW()-ROW(Risultati[#Headers]))</f>
        <v/>
      </c>
      <c r="G218" s="1" t="str">
        <f>IF(Risultati[[#This Row],[ID_Riga]]="","",VLOOKUP(F218,Helper[],3,TRUE))</f>
        <v/>
      </c>
      <c r="H218" s="1" t="str">
        <f>IF(Risultati[[#This Row],[ID_Riga]]="","",Risultati[[#This Row],[ID_Riga]]-VLOOKUP(Risultati[[#This Row],[ID_Riga]],Helper[],1,TRUE)+1)</f>
        <v/>
      </c>
      <c r="I218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18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18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18" s="1" t="str">
        <f ca="1">IF(Risultati[[#This Row],[Punti_SqrA]]="","",IF(Risultati[[#This Row],[Punti_SqrA]]=3,0,IF(Risultati[[#This Row],[Punti_SqrA]]=0,3,1)))</f>
        <v/>
      </c>
      <c r="M218" s="1" t="str">
        <f ca="1">IF(Risultati[[#This Row],[Punti_SqrA]]="","",SUM(INDEX(INDIRECT(Risultati[[#This Row],[Tabella]]),Risultati[[#This Row],[RigaTab]],3)))</f>
        <v/>
      </c>
      <c r="N218" s="1" t="str">
        <f ca="1">IF(Risultati[[#This Row],[Punti_SqrA]]="","",SUM(INDEX(INDIRECT(Risultati[[#This Row],[Tabella]]),Risultati[[#This Row],[RigaTab]],4)))</f>
        <v/>
      </c>
      <c r="O218" s="1" t="str">
        <f ca="1">Risultati[[#This Row],[SqrA]]&amp;Risultati[[#This Row],[SqrB]]</f>
        <v/>
      </c>
    </row>
    <row r="219" spans="6:15" x14ac:dyDescent="0.2">
      <c r="F219" s="1" t="str" cm="1">
        <f t="array" ref="F219">IF(ROW()-ROW(Risultati[#Headers])&gt;Check[]*(Check[]-1),"",Check[]*(Check[]-1)-Check[]*(Check[]-1)+ROW()-ROW(Risultati[#Headers]))</f>
        <v/>
      </c>
      <c r="G219" s="1" t="str">
        <f>IF(Risultati[[#This Row],[ID_Riga]]="","",VLOOKUP(F219,Helper[],3,TRUE))</f>
        <v/>
      </c>
      <c r="H219" s="1" t="str">
        <f>IF(Risultati[[#This Row],[ID_Riga]]="","",Risultati[[#This Row],[ID_Riga]]-VLOOKUP(Risultati[[#This Row],[ID_Riga]],Helper[],1,TRUE)+1)</f>
        <v/>
      </c>
      <c r="I219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19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19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19" s="1" t="str">
        <f ca="1">IF(Risultati[[#This Row],[Punti_SqrA]]="","",IF(Risultati[[#This Row],[Punti_SqrA]]=3,0,IF(Risultati[[#This Row],[Punti_SqrA]]=0,3,1)))</f>
        <v/>
      </c>
      <c r="M219" s="1" t="str">
        <f ca="1">IF(Risultati[[#This Row],[Punti_SqrA]]="","",SUM(INDEX(INDIRECT(Risultati[[#This Row],[Tabella]]),Risultati[[#This Row],[RigaTab]],3)))</f>
        <v/>
      </c>
      <c r="N219" s="1" t="str">
        <f ca="1">IF(Risultati[[#This Row],[Punti_SqrA]]="","",SUM(INDEX(INDIRECT(Risultati[[#This Row],[Tabella]]),Risultati[[#This Row],[RigaTab]],4)))</f>
        <v/>
      </c>
      <c r="O219" s="1" t="str">
        <f ca="1">Risultati[[#This Row],[SqrA]]&amp;Risultati[[#This Row],[SqrB]]</f>
        <v/>
      </c>
    </row>
    <row r="220" spans="6:15" x14ac:dyDescent="0.2">
      <c r="F220" s="1" t="str" cm="1">
        <f t="array" ref="F220">IF(ROW()-ROW(Risultati[#Headers])&gt;Check[]*(Check[]-1),"",Check[]*(Check[]-1)-Check[]*(Check[]-1)+ROW()-ROW(Risultati[#Headers]))</f>
        <v/>
      </c>
      <c r="G220" s="1" t="str">
        <f>IF(Risultati[[#This Row],[ID_Riga]]="","",VLOOKUP(F220,Helper[],3,TRUE))</f>
        <v/>
      </c>
      <c r="H220" s="1" t="str">
        <f>IF(Risultati[[#This Row],[ID_Riga]]="","",Risultati[[#This Row],[ID_Riga]]-VLOOKUP(Risultati[[#This Row],[ID_Riga]],Helper[],1,TRUE)+1)</f>
        <v/>
      </c>
      <c r="I220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20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20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20" s="1" t="str">
        <f ca="1">IF(Risultati[[#This Row],[Punti_SqrA]]="","",IF(Risultati[[#This Row],[Punti_SqrA]]=3,0,IF(Risultati[[#This Row],[Punti_SqrA]]=0,3,1)))</f>
        <v/>
      </c>
      <c r="M220" s="1" t="str">
        <f ca="1">IF(Risultati[[#This Row],[Punti_SqrA]]="","",SUM(INDEX(INDIRECT(Risultati[[#This Row],[Tabella]]),Risultati[[#This Row],[RigaTab]],3)))</f>
        <v/>
      </c>
      <c r="N220" s="1" t="str">
        <f ca="1">IF(Risultati[[#This Row],[Punti_SqrA]]="","",SUM(INDEX(INDIRECT(Risultati[[#This Row],[Tabella]]),Risultati[[#This Row],[RigaTab]],4)))</f>
        <v/>
      </c>
      <c r="O220" s="1" t="str">
        <f ca="1">Risultati[[#This Row],[SqrA]]&amp;Risultati[[#This Row],[SqrB]]</f>
        <v/>
      </c>
    </row>
    <row r="221" spans="6:15" x14ac:dyDescent="0.2">
      <c r="F221" s="1" t="str" cm="1">
        <f t="array" ref="F221">IF(ROW()-ROW(Risultati[#Headers])&gt;Check[]*(Check[]-1),"",Check[]*(Check[]-1)-Check[]*(Check[]-1)+ROW()-ROW(Risultati[#Headers]))</f>
        <v/>
      </c>
      <c r="G221" s="1" t="str">
        <f>IF(Risultati[[#This Row],[ID_Riga]]="","",VLOOKUP(F221,Helper[],3,TRUE))</f>
        <v/>
      </c>
      <c r="H221" s="1" t="str">
        <f>IF(Risultati[[#This Row],[ID_Riga]]="","",Risultati[[#This Row],[ID_Riga]]-VLOOKUP(Risultati[[#This Row],[ID_Riga]],Helper[],1,TRUE)+1)</f>
        <v/>
      </c>
      <c r="I221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21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21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21" s="1" t="str">
        <f ca="1">IF(Risultati[[#This Row],[Punti_SqrA]]="","",IF(Risultati[[#This Row],[Punti_SqrA]]=3,0,IF(Risultati[[#This Row],[Punti_SqrA]]=0,3,1)))</f>
        <v/>
      </c>
      <c r="M221" s="1" t="str">
        <f ca="1">IF(Risultati[[#This Row],[Punti_SqrA]]="","",SUM(INDEX(INDIRECT(Risultati[[#This Row],[Tabella]]),Risultati[[#This Row],[RigaTab]],3)))</f>
        <v/>
      </c>
      <c r="N221" s="1" t="str">
        <f ca="1">IF(Risultati[[#This Row],[Punti_SqrA]]="","",SUM(INDEX(INDIRECT(Risultati[[#This Row],[Tabella]]),Risultati[[#This Row],[RigaTab]],4)))</f>
        <v/>
      </c>
      <c r="O221" s="1" t="str">
        <f ca="1">Risultati[[#This Row],[SqrA]]&amp;Risultati[[#This Row],[SqrB]]</f>
        <v/>
      </c>
    </row>
    <row r="222" spans="6:15" x14ac:dyDescent="0.2">
      <c r="F222" s="1" t="str" cm="1">
        <f t="array" ref="F222">IF(ROW()-ROW(Risultati[#Headers])&gt;Check[]*(Check[]-1),"",Check[]*(Check[]-1)-Check[]*(Check[]-1)+ROW()-ROW(Risultati[#Headers]))</f>
        <v/>
      </c>
      <c r="G222" s="1" t="str">
        <f>IF(Risultati[[#This Row],[ID_Riga]]="","",VLOOKUP(F222,Helper[],3,TRUE))</f>
        <v/>
      </c>
      <c r="H222" s="1" t="str">
        <f>IF(Risultati[[#This Row],[ID_Riga]]="","",Risultati[[#This Row],[ID_Riga]]-VLOOKUP(Risultati[[#This Row],[ID_Riga]],Helper[],1,TRUE)+1)</f>
        <v/>
      </c>
      <c r="I222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22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22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22" s="1" t="str">
        <f ca="1">IF(Risultati[[#This Row],[Punti_SqrA]]="","",IF(Risultati[[#This Row],[Punti_SqrA]]=3,0,IF(Risultati[[#This Row],[Punti_SqrA]]=0,3,1)))</f>
        <v/>
      </c>
      <c r="M222" s="1" t="str">
        <f ca="1">IF(Risultati[[#This Row],[Punti_SqrA]]="","",SUM(INDEX(INDIRECT(Risultati[[#This Row],[Tabella]]),Risultati[[#This Row],[RigaTab]],3)))</f>
        <v/>
      </c>
      <c r="N222" s="1" t="str">
        <f ca="1">IF(Risultati[[#This Row],[Punti_SqrA]]="","",SUM(INDEX(INDIRECT(Risultati[[#This Row],[Tabella]]),Risultati[[#This Row],[RigaTab]],4)))</f>
        <v/>
      </c>
      <c r="O222" s="1" t="str">
        <f ca="1">Risultati[[#This Row],[SqrA]]&amp;Risultati[[#This Row],[SqrB]]</f>
        <v/>
      </c>
    </row>
    <row r="223" spans="6:15" x14ac:dyDescent="0.2">
      <c r="F223" s="1" t="str" cm="1">
        <f t="array" ref="F223">IF(ROW()-ROW(Risultati[#Headers])&gt;Check[]*(Check[]-1),"",Check[]*(Check[]-1)-Check[]*(Check[]-1)+ROW()-ROW(Risultati[#Headers]))</f>
        <v/>
      </c>
      <c r="G223" s="1" t="str">
        <f>IF(Risultati[[#This Row],[ID_Riga]]="","",VLOOKUP(F223,Helper[],3,TRUE))</f>
        <v/>
      </c>
      <c r="H223" s="1" t="str">
        <f>IF(Risultati[[#This Row],[ID_Riga]]="","",Risultati[[#This Row],[ID_Riga]]-VLOOKUP(Risultati[[#This Row],[ID_Riga]],Helper[],1,TRUE)+1)</f>
        <v/>
      </c>
      <c r="I223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23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23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23" s="1" t="str">
        <f ca="1">IF(Risultati[[#This Row],[Punti_SqrA]]="","",IF(Risultati[[#This Row],[Punti_SqrA]]=3,0,IF(Risultati[[#This Row],[Punti_SqrA]]=0,3,1)))</f>
        <v/>
      </c>
      <c r="M223" s="1" t="str">
        <f ca="1">IF(Risultati[[#This Row],[Punti_SqrA]]="","",SUM(INDEX(INDIRECT(Risultati[[#This Row],[Tabella]]),Risultati[[#This Row],[RigaTab]],3)))</f>
        <v/>
      </c>
      <c r="N223" s="1" t="str">
        <f ca="1">IF(Risultati[[#This Row],[Punti_SqrA]]="","",SUM(INDEX(INDIRECT(Risultati[[#This Row],[Tabella]]),Risultati[[#This Row],[RigaTab]],4)))</f>
        <v/>
      </c>
      <c r="O223" s="1" t="str">
        <f ca="1">Risultati[[#This Row],[SqrA]]&amp;Risultati[[#This Row],[SqrB]]</f>
        <v/>
      </c>
    </row>
    <row r="224" spans="6:15" x14ac:dyDescent="0.2">
      <c r="F224" s="1" t="str" cm="1">
        <f t="array" ref="F224">IF(ROW()-ROW(Risultati[#Headers])&gt;Check[]*(Check[]-1),"",Check[]*(Check[]-1)-Check[]*(Check[]-1)+ROW()-ROW(Risultati[#Headers]))</f>
        <v/>
      </c>
      <c r="G224" s="1" t="str">
        <f>IF(Risultati[[#This Row],[ID_Riga]]="","",VLOOKUP(F224,Helper[],3,TRUE))</f>
        <v/>
      </c>
      <c r="H224" s="1" t="str">
        <f>IF(Risultati[[#This Row],[ID_Riga]]="","",Risultati[[#This Row],[ID_Riga]]-VLOOKUP(Risultati[[#This Row],[ID_Riga]],Helper[],1,TRUE)+1)</f>
        <v/>
      </c>
      <c r="I224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24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24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24" s="1" t="str">
        <f ca="1">IF(Risultati[[#This Row],[Punti_SqrA]]="","",IF(Risultati[[#This Row],[Punti_SqrA]]=3,0,IF(Risultati[[#This Row],[Punti_SqrA]]=0,3,1)))</f>
        <v/>
      </c>
      <c r="M224" s="1" t="str">
        <f ca="1">IF(Risultati[[#This Row],[Punti_SqrA]]="","",SUM(INDEX(INDIRECT(Risultati[[#This Row],[Tabella]]),Risultati[[#This Row],[RigaTab]],3)))</f>
        <v/>
      </c>
      <c r="N224" s="1" t="str">
        <f ca="1">IF(Risultati[[#This Row],[Punti_SqrA]]="","",SUM(INDEX(INDIRECT(Risultati[[#This Row],[Tabella]]),Risultati[[#This Row],[RigaTab]],4)))</f>
        <v/>
      </c>
      <c r="O224" s="1" t="str">
        <f ca="1">Risultati[[#This Row],[SqrA]]&amp;Risultati[[#This Row],[SqrB]]</f>
        <v/>
      </c>
    </row>
    <row r="225" spans="6:15" x14ac:dyDescent="0.2">
      <c r="F225" s="1" t="str" cm="1">
        <f t="array" ref="F225">IF(ROW()-ROW(Risultati[#Headers])&gt;Check[]*(Check[]-1),"",Check[]*(Check[]-1)-Check[]*(Check[]-1)+ROW()-ROW(Risultati[#Headers]))</f>
        <v/>
      </c>
      <c r="G225" s="1" t="str">
        <f>IF(Risultati[[#This Row],[ID_Riga]]="","",VLOOKUP(F225,Helper[],3,TRUE))</f>
        <v/>
      </c>
      <c r="H225" s="1" t="str">
        <f>IF(Risultati[[#This Row],[ID_Riga]]="","",Risultati[[#This Row],[ID_Riga]]-VLOOKUP(Risultati[[#This Row],[ID_Riga]],Helper[],1,TRUE)+1)</f>
        <v/>
      </c>
      <c r="I225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25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25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25" s="1" t="str">
        <f ca="1">IF(Risultati[[#This Row],[Punti_SqrA]]="","",IF(Risultati[[#This Row],[Punti_SqrA]]=3,0,IF(Risultati[[#This Row],[Punti_SqrA]]=0,3,1)))</f>
        <v/>
      </c>
      <c r="M225" s="1" t="str">
        <f ca="1">IF(Risultati[[#This Row],[Punti_SqrA]]="","",SUM(INDEX(INDIRECT(Risultati[[#This Row],[Tabella]]),Risultati[[#This Row],[RigaTab]],3)))</f>
        <v/>
      </c>
      <c r="N225" s="1" t="str">
        <f ca="1">IF(Risultati[[#This Row],[Punti_SqrA]]="","",SUM(INDEX(INDIRECT(Risultati[[#This Row],[Tabella]]),Risultati[[#This Row],[RigaTab]],4)))</f>
        <v/>
      </c>
      <c r="O225" s="1" t="str">
        <f ca="1">Risultati[[#This Row],[SqrA]]&amp;Risultati[[#This Row],[SqrB]]</f>
        <v/>
      </c>
    </row>
    <row r="226" spans="6:15" x14ac:dyDescent="0.2">
      <c r="F226" s="1" t="str" cm="1">
        <f t="array" ref="F226">IF(ROW()-ROW(Risultati[#Headers])&gt;Check[]*(Check[]-1),"",Check[]*(Check[]-1)-Check[]*(Check[]-1)+ROW()-ROW(Risultati[#Headers]))</f>
        <v/>
      </c>
      <c r="G226" s="1" t="str">
        <f>IF(Risultati[[#This Row],[ID_Riga]]="","",VLOOKUP(F226,Helper[],3,TRUE))</f>
        <v/>
      </c>
      <c r="H226" s="1" t="str">
        <f>IF(Risultati[[#This Row],[ID_Riga]]="","",Risultati[[#This Row],[ID_Riga]]-VLOOKUP(Risultati[[#This Row],[ID_Riga]],Helper[],1,TRUE)+1)</f>
        <v/>
      </c>
      <c r="I226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26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26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26" s="1" t="str">
        <f ca="1">IF(Risultati[[#This Row],[Punti_SqrA]]="","",IF(Risultati[[#This Row],[Punti_SqrA]]=3,0,IF(Risultati[[#This Row],[Punti_SqrA]]=0,3,1)))</f>
        <v/>
      </c>
      <c r="M226" s="1" t="str">
        <f ca="1">IF(Risultati[[#This Row],[Punti_SqrA]]="","",SUM(INDEX(INDIRECT(Risultati[[#This Row],[Tabella]]),Risultati[[#This Row],[RigaTab]],3)))</f>
        <v/>
      </c>
      <c r="N226" s="1" t="str">
        <f ca="1">IF(Risultati[[#This Row],[Punti_SqrA]]="","",SUM(INDEX(INDIRECT(Risultati[[#This Row],[Tabella]]),Risultati[[#This Row],[RigaTab]],4)))</f>
        <v/>
      </c>
      <c r="O226" s="1" t="str">
        <f ca="1">Risultati[[#This Row],[SqrA]]&amp;Risultati[[#This Row],[SqrB]]</f>
        <v/>
      </c>
    </row>
    <row r="227" spans="6:15" x14ac:dyDescent="0.2">
      <c r="F227" s="1" t="str" cm="1">
        <f t="array" ref="F227">IF(ROW()-ROW(Risultati[#Headers])&gt;Check[]*(Check[]-1),"",Check[]*(Check[]-1)-Check[]*(Check[]-1)+ROW()-ROW(Risultati[#Headers]))</f>
        <v/>
      </c>
      <c r="G227" s="1" t="str">
        <f>IF(Risultati[[#This Row],[ID_Riga]]="","",VLOOKUP(F227,Helper[],3,TRUE))</f>
        <v/>
      </c>
      <c r="H227" s="1" t="str">
        <f>IF(Risultati[[#This Row],[ID_Riga]]="","",Risultati[[#This Row],[ID_Riga]]-VLOOKUP(Risultati[[#This Row],[ID_Riga]],Helper[],1,TRUE)+1)</f>
        <v/>
      </c>
      <c r="I227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27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27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27" s="1" t="str">
        <f ca="1">IF(Risultati[[#This Row],[Punti_SqrA]]="","",IF(Risultati[[#This Row],[Punti_SqrA]]=3,0,IF(Risultati[[#This Row],[Punti_SqrA]]=0,3,1)))</f>
        <v/>
      </c>
      <c r="M227" s="1" t="str">
        <f ca="1">IF(Risultati[[#This Row],[Punti_SqrA]]="","",SUM(INDEX(INDIRECT(Risultati[[#This Row],[Tabella]]),Risultati[[#This Row],[RigaTab]],3)))</f>
        <v/>
      </c>
      <c r="N227" s="1" t="str">
        <f ca="1">IF(Risultati[[#This Row],[Punti_SqrA]]="","",SUM(INDEX(INDIRECT(Risultati[[#This Row],[Tabella]]),Risultati[[#This Row],[RigaTab]],4)))</f>
        <v/>
      </c>
      <c r="O227" s="1" t="str">
        <f ca="1">Risultati[[#This Row],[SqrA]]&amp;Risultati[[#This Row],[SqrB]]</f>
        <v/>
      </c>
    </row>
    <row r="228" spans="6:15" x14ac:dyDescent="0.2">
      <c r="F228" s="1" t="str" cm="1">
        <f t="array" ref="F228">IF(ROW()-ROW(Risultati[#Headers])&gt;Check[]*(Check[]-1),"",Check[]*(Check[]-1)-Check[]*(Check[]-1)+ROW()-ROW(Risultati[#Headers]))</f>
        <v/>
      </c>
      <c r="G228" s="1" t="str">
        <f>IF(Risultati[[#This Row],[ID_Riga]]="","",VLOOKUP(F228,Helper[],3,TRUE))</f>
        <v/>
      </c>
      <c r="H228" s="1" t="str">
        <f>IF(Risultati[[#This Row],[ID_Riga]]="","",Risultati[[#This Row],[ID_Riga]]-VLOOKUP(Risultati[[#This Row],[ID_Riga]],Helper[],1,TRUE)+1)</f>
        <v/>
      </c>
      <c r="I228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28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28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28" s="1" t="str">
        <f ca="1">IF(Risultati[[#This Row],[Punti_SqrA]]="","",IF(Risultati[[#This Row],[Punti_SqrA]]=3,0,IF(Risultati[[#This Row],[Punti_SqrA]]=0,3,1)))</f>
        <v/>
      </c>
      <c r="M228" s="1" t="str">
        <f ca="1">IF(Risultati[[#This Row],[Punti_SqrA]]="","",SUM(INDEX(INDIRECT(Risultati[[#This Row],[Tabella]]),Risultati[[#This Row],[RigaTab]],3)))</f>
        <v/>
      </c>
      <c r="N228" s="1" t="str">
        <f ca="1">IF(Risultati[[#This Row],[Punti_SqrA]]="","",SUM(INDEX(INDIRECT(Risultati[[#This Row],[Tabella]]),Risultati[[#This Row],[RigaTab]],4)))</f>
        <v/>
      </c>
      <c r="O228" s="1" t="str">
        <f ca="1">Risultati[[#This Row],[SqrA]]&amp;Risultati[[#This Row],[SqrB]]</f>
        <v/>
      </c>
    </row>
    <row r="229" spans="6:15" x14ac:dyDescent="0.2">
      <c r="F229" s="1" t="str" cm="1">
        <f t="array" ref="F229">IF(ROW()-ROW(Risultati[#Headers])&gt;Check[]*(Check[]-1),"",Check[]*(Check[]-1)-Check[]*(Check[]-1)+ROW()-ROW(Risultati[#Headers]))</f>
        <v/>
      </c>
      <c r="G229" s="1" t="str">
        <f>IF(Risultati[[#This Row],[ID_Riga]]="","",VLOOKUP(F229,Helper[],3,TRUE))</f>
        <v/>
      </c>
      <c r="H229" s="1" t="str">
        <f>IF(Risultati[[#This Row],[ID_Riga]]="","",Risultati[[#This Row],[ID_Riga]]-VLOOKUP(Risultati[[#This Row],[ID_Riga]],Helper[],1,TRUE)+1)</f>
        <v/>
      </c>
      <c r="I229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29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29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29" s="1" t="str">
        <f ca="1">IF(Risultati[[#This Row],[Punti_SqrA]]="","",IF(Risultati[[#This Row],[Punti_SqrA]]=3,0,IF(Risultati[[#This Row],[Punti_SqrA]]=0,3,1)))</f>
        <v/>
      </c>
      <c r="M229" s="1" t="str">
        <f ca="1">IF(Risultati[[#This Row],[Punti_SqrA]]="","",SUM(INDEX(INDIRECT(Risultati[[#This Row],[Tabella]]),Risultati[[#This Row],[RigaTab]],3)))</f>
        <v/>
      </c>
      <c r="N229" s="1" t="str">
        <f ca="1">IF(Risultati[[#This Row],[Punti_SqrA]]="","",SUM(INDEX(INDIRECT(Risultati[[#This Row],[Tabella]]),Risultati[[#This Row],[RigaTab]],4)))</f>
        <v/>
      </c>
      <c r="O229" s="1" t="str">
        <f ca="1">Risultati[[#This Row],[SqrA]]&amp;Risultati[[#This Row],[SqrB]]</f>
        <v/>
      </c>
    </row>
    <row r="230" spans="6:15" x14ac:dyDescent="0.2">
      <c r="F230" s="1" t="str" cm="1">
        <f t="array" ref="F230">IF(ROW()-ROW(Risultati[#Headers])&gt;Check[]*(Check[]-1),"",Check[]*(Check[]-1)-Check[]*(Check[]-1)+ROW()-ROW(Risultati[#Headers]))</f>
        <v/>
      </c>
      <c r="G230" s="1" t="str">
        <f>IF(Risultati[[#This Row],[ID_Riga]]="","",VLOOKUP(F230,Helper[],3,TRUE))</f>
        <v/>
      </c>
      <c r="H230" s="1" t="str">
        <f>IF(Risultati[[#This Row],[ID_Riga]]="","",Risultati[[#This Row],[ID_Riga]]-VLOOKUP(Risultati[[#This Row],[ID_Riga]],Helper[],1,TRUE)+1)</f>
        <v/>
      </c>
      <c r="I230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30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30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30" s="1" t="str">
        <f ca="1">IF(Risultati[[#This Row],[Punti_SqrA]]="","",IF(Risultati[[#This Row],[Punti_SqrA]]=3,0,IF(Risultati[[#This Row],[Punti_SqrA]]=0,3,1)))</f>
        <v/>
      </c>
      <c r="M230" s="1" t="str">
        <f ca="1">IF(Risultati[[#This Row],[Punti_SqrA]]="","",SUM(INDEX(INDIRECT(Risultati[[#This Row],[Tabella]]),Risultati[[#This Row],[RigaTab]],3)))</f>
        <v/>
      </c>
      <c r="N230" s="1" t="str">
        <f ca="1">IF(Risultati[[#This Row],[Punti_SqrA]]="","",SUM(INDEX(INDIRECT(Risultati[[#This Row],[Tabella]]),Risultati[[#This Row],[RigaTab]],4)))</f>
        <v/>
      </c>
      <c r="O230" s="1" t="str">
        <f ca="1">Risultati[[#This Row],[SqrA]]&amp;Risultati[[#This Row],[SqrB]]</f>
        <v/>
      </c>
    </row>
    <row r="231" spans="6:15" x14ac:dyDescent="0.2">
      <c r="F231" s="1" t="str" cm="1">
        <f t="array" ref="F231">IF(ROW()-ROW(Risultati[#Headers])&gt;Check[]*(Check[]-1),"",Check[]*(Check[]-1)-Check[]*(Check[]-1)+ROW()-ROW(Risultati[#Headers]))</f>
        <v/>
      </c>
      <c r="G231" s="1" t="str">
        <f>IF(Risultati[[#This Row],[ID_Riga]]="","",VLOOKUP(F231,Helper[],3,TRUE))</f>
        <v/>
      </c>
      <c r="H231" s="1" t="str">
        <f>IF(Risultati[[#This Row],[ID_Riga]]="","",Risultati[[#This Row],[ID_Riga]]-VLOOKUP(Risultati[[#This Row],[ID_Riga]],Helper[],1,TRUE)+1)</f>
        <v/>
      </c>
      <c r="I231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31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31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31" s="1" t="str">
        <f ca="1">IF(Risultati[[#This Row],[Punti_SqrA]]="","",IF(Risultati[[#This Row],[Punti_SqrA]]=3,0,IF(Risultati[[#This Row],[Punti_SqrA]]=0,3,1)))</f>
        <v/>
      </c>
      <c r="M231" s="1" t="str">
        <f ca="1">IF(Risultati[[#This Row],[Punti_SqrA]]="","",SUM(INDEX(INDIRECT(Risultati[[#This Row],[Tabella]]),Risultati[[#This Row],[RigaTab]],3)))</f>
        <v/>
      </c>
      <c r="N231" s="1" t="str">
        <f ca="1">IF(Risultati[[#This Row],[Punti_SqrA]]="","",SUM(INDEX(INDIRECT(Risultati[[#This Row],[Tabella]]),Risultati[[#This Row],[RigaTab]],4)))</f>
        <v/>
      </c>
      <c r="O231" s="1" t="str">
        <f ca="1">Risultati[[#This Row],[SqrA]]&amp;Risultati[[#This Row],[SqrB]]</f>
        <v/>
      </c>
    </row>
    <row r="232" spans="6:15" x14ac:dyDescent="0.2">
      <c r="F232" s="1" t="str" cm="1">
        <f t="array" ref="F232">IF(ROW()-ROW(Risultati[#Headers])&gt;Check[]*(Check[]-1),"",Check[]*(Check[]-1)-Check[]*(Check[]-1)+ROW()-ROW(Risultati[#Headers]))</f>
        <v/>
      </c>
      <c r="G232" s="1" t="str">
        <f>IF(Risultati[[#This Row],[ID_Riga]]="","",VLOOKUP(F232,Helper[],3,TRUE))</f>
        <v/>
      </c>
      <c r="H232" s="1" t="str">
        <f>IF(Risultati[[#This Row],[ID_Riga]]="","",Risultati[[#This Row],[ID_Riga]]-VLOOKUP(Risultati[[#This Row],[ID_Riga]],Helper[],1,TRUE)+1)</f>
        <v/>
      </c>
      <c r="I232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32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32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32" s="1" t="str">
        <f ca="1">IF(Risultati[[#This Row],[Punti_SqrA]]="","",IF(Risultati[[#This Row],[Punti_SqrA]]=3,0,IF(Risultati[[#This Row],[Punti_SqrA]]=0,3,1)))</f>
        <v/>
      </c>
      <c r="M232" s="1" t="str">
        <f ca="1">IF(Risultati[[#This Row],[Punti_SqrA]]="","",SUM(INDEX(INDIRECT(Risultati[[#This Row],[Tabella]]),Risultati[[#This Row],[RigaTab]],3)))</f>
        <v/>
      </c>
      <c r="N232" s="1" t="str">
        <f ca="1">IF(Risultati[[#This Row],[Punti_SqrA]]="","",SUM(INDEX(INDIRECT(Risultati[[#This Row],[Tabella]]),Risultati[[#This Row],[RigaTab]],4)))</f>
        <v/>
      </c>
      <c r="O232" s="1" t="str">
        <f ca="1">Risultati[[#This Row],[SqrA]]&amp;Risultati[[#This Row],[SqrB]]</f>
        <v/>
      </c>
    </row>
    <row r="233" spans="6:15" x14ac:dyDescent="0.2">
      <c r="F233" s="1" t="str" cm="1">
        <f t="array" ref="F233">IF(ROW()-ROW(Risultati[#Headers])&gt;Check[]*(Check[]-1),"",Check[]*(Check[]-1)-Check[]*(Check[]-1)+ROW()-ROW(Risultati[#Headers]))</f>
        <v/>
      </c>
      <c r="G233" s="1" t="str">
        <f>IF(Risultati[[#This Row],[ID_Riga]]="","",VLOOKUP(F233,Helper[],3,TRUE))</f>
        <v/>
      </c>
      <c r="H233" s="1" t="str">
        <f>IF(Risultati[[#This Row],[ID_Riga]]="","",Risultati[[#This Row],[ID_Riga]]-VLOOKUP(Risultati[[#This Row],[ID_Riga]],Helper[],1,TRUE)+1)</f>
        <v/>
      </c>
      <c r="I233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33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33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33" s="1" t="str">
        <f ca="1">IF(Risultati[[#This Row],[Punti_SqrA]]="","",IF(Risultati[[#This Row],[Punti_SqrA]]=3,0,IF(Risultati[[#This Row],[Punti_SqrA]]=0,3,1)))</f>
        <v/>
      </c>
      <c r="M233" s="1" t="str">
        <f ca="1">IF(Risultati[[#This Row],[Punti_SqrA]]="","",SUM(INDEX(INDIRECT(Risultati[[#This Row],[Tabella]]),Risultati[[#This Row],[RigaTab]],3)))</f>
        <v/>
      </c>
      <c r="N233" s="1" t="str">
        <f ca="1">IF(Risultati[[#This Row],[Punti_SqrA]]="","",SUM(INDEX(INDIRECT(Risultati[[#This Row],[Tabella]]),Risultati[[#This Row],[RigaTab]],4)))</f>
        <v/>
      </c>
      <c r="O233" s="1" t="str">
        <f ca="1">Risultati[[#This Row],[SqrA]]&amp;Risultati[[#This Row],[SqrB]]</f>
        <v/>
      </c>
    </row>
    <row r="234" spans="6:15" x14ac:dyDescent="0.2">
      <c r="F234" s="1" t="str" cm="1">
        <f t="array" ref="F234">IF(ROW()-ROW(Risultati[#Headers])&gt;Check[]*(Check[]-1),"",Check[]*(Check[]-1)-Check[]*(Check[]-1)+ROW()-ROW(Risultati[#Headers]))</f>
        <v/>
      </c>
      <c r="G234" s="1" t="str">
        <f>IF(Risultati[[#This Row],[ID_Riga]]="","",VLOOKUP(F234,Helper[],3,TRUE))</f>
        <v/>
      </c>
      <c r="H234" s="1" t="str">
        <f>IF(Risultati[[#This Row],[ID_Riga]]="","",Risultati[[#This Row],[ID_Riga]]-VLOOKUP(Risultati[[#This Row],[ID_Riga]],Helper[],1,TRUE)+1)</f>
        <v/>
      </c>
      <c r="I234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34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34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34" s="1" t="str">
        <f ca="1">IF(Risultati[[#This Row],[Punti_SqrA]]="","",IF(Risultati[[#This Row],[Punti_SqrA]]=3,0,IF(Risultati[[#This Row],[Punti_SqrA]]=0,3,1)))</f>
        <v/>
      </c>
      <c r="M234" s="1" t="str">
        <f ca="1">IF(Risultati[[#This Row],[Punti_SqrA]]="","",SUM(INDEX(INDIRECT(Risultati[[#This Row],[Tabella]]),Risultati[[#This Row],[RigaTab]],3)))</f>
        <v/>
      </c>
      <c r="N234" s="1" t="str">
        <f ca="1">IF(Risultati[[#This Row],[Punti_SqrA]]="","",SUM(INDEX(INDIRECT(Risultati[[#This Row],[Tabella]]),Risultati[[#This Row],[RigaTab]],4)))</f>
        <v/>
      </c>
      <c r="O234" s="1" t="str">
        <f ca="1">Risultati[[#This Row],[SqrA]]&amp;Risultati[[#This Row],[SqrB]]</f>
        <v/>
      </c>
    </row>
    <row r="235" spans="6:15" x14ac:dyDescent="0.2">
      <c r="F235" s="1" t="str" cm="1">
        <f t="array" ref="F235">IF(ROW()-ROW(Risultati[#Headers])&gt;Check[]*(Check[]-1),"",Check[]*(Check[]-1)-Check[]*(Check[]-1)+ROW()-ROW(Risultati[#Headers]))</f>
        <v/>
      </c>
      <c r="G235" s="1" t="str">
        <f>IF(Risultati[[#This Row],[ID_Riga]]="","",VLOOKUP(F235,Helper[],3,TRUE))</f>
        <v/>
      </c>
      <c r="H235" s="1" t="str">
        <f>IF(Risultati[[#This Row],[ID_Riga]]="","",Risultati[[#This Row],[ID_Riga]]-VLOOKUP(Risultati[[#This Row],[ID_Riga]],Helper[],1,TRUE)+1)</f>
        <v/>
      </c>
      <c r="I235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35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35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35" s="1" t="str">
        <f ca="1">IF(Risultati[[#This Row],[Punti_SqrA]]="","",IF(Risultati[[#This Row],[Punti_SqrA]]=3,0,IF(Risultati[[#This Row],[Punti_SqrA]]=0,3,1)))</f>
        <v/>
      </c>
      <c r="M235" s="1" t="str">
        <f ca="1">IF(Risultati[[#This Row],[Punti_SqrA]]="","",SUM(INDEX(INDIRECT(Risultati[[#This Row],[Tabella]]),Risultati[[#This Row],[RigaTab]],3)))</f>
        <v/>
      </c>
      <c r="N235" s="1" t="str">
        <f ca="1">IF(Risultati[[#This Row],[Punti_SqrA]]="","",SUM(INDEX(INDIRECT(Risultati[[#This Row],[Tabella]]),Risultati[[#This Row],[RigaTab]],4)))</f>
        <v/>
      </c>
      <c r="O235" s="1" t="str">
        <f ca="1">Risultati[[#This Row],[SqrA]]&amp;Risultati[[#This Row],[SqrB]]</f>
        <v/>
      </c>
    </row>
    <row r="236" spans="6:15" x14ac:dyDescent="0.2">
      <c r="F236" s="1" t="str" cm="1">
        <f t="array" ref="F236">IF(ROW()-ROW(Risultati[#Headers])&gt;Check[]*(Check[]-1),"",Check[]*(Check[]-1)-Check[]*(Check[]-1)+ROW()-ROW(Risultati[#Headers]))</f>
        <v/>
      </c>
      <c r="G236" s="1" t="str">
        <f>IF(Risultati[[#This Row],[ID_Riga]]="","",VLOOKUP(F236,Helper[],3,TRUE))</f>
        <v/>
      </c>
      <c r="H236" s="1" t="str">
        <f>IF(Risultati[[#This Row],[ID_Riga]]="","",Risultati[[#This Row],[ID_Riga]]-VLOOKUP(Risultati[[#This Row],[ID_Riga]],Helper[],1,TRUE)+1)</f>
        <v/>
      </c>
      <c r="I236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36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36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36" s="1" t="str">
        <f ca="1">IF(Risultati[[#This Row],[Punti_SqrA]]="","",IF(Risultati[[#This Row],[Punti_SqrA]]=3,0,IF(Risultati[[#This Row],[Punti_SqrA]]=0,3,1)))</f>
        <v/>
      </c>
      <c r="M236" s="1" t="str">
        <f ca="1">IF(Risultati[[#This Row],[Punti_SqrA]]="","",SUM(INDEX(INDIRECT(Risultati[[#This Row],[Tabella]]),Risultati[[#This Row],[RigaTab]],3)))</f>
        <v/>
      </c>
      <c r="N236" s="1" t="str">
        <f ca="1">IF(Risultati[[#This Row],[Punti_SqrA]]="","",SUM(INDEX(INDIRECT(Risultati[[#This Row],[Tabella]]),Risultati[[#This Row],[RigaTab]],4)))</f>
        <v/>
      </c>
      <c r="O236" s="1" t="str">
        <f ca="1">Risultati[[#This Row],[SqrA]]&amp;Risultati[[#This Row],[SqrB]]</f>
        <v/>
      </c>
    </row>
    <row r="237" spans="6:15" x14ac:dyDescent="0.2">
      <c r="F237" s="1" t="str" cm="1">
        <f t="array" ref="F237">IF(ROW()-ROW(Risultati[#Headers])&gt;Check[]*(Check[]-1),"",Check[]*(Check[]-1)-Check[]*(Check[]-1)+ROW()-ROW(Risultati[#Headers]))</f>
        <v/>
      </c>
      <c r="G237" s="1" t="str">
        <f>IF(Risultati[[#This Row],[ID_Riga]]="","",VLOOKUP(F237,Helper[],3,TRUE))</f>
        <v/>
      </c>
      <c r="H237" s="1" t="str">
        <f>IF(Risultati[[#This Row],[ID_Riga]]="","",Risultati[[#This Row],[ID_Riga]]-VLOOKUP(Risultati[[#This Row],[ID_Riga]],Helper[],1,TRUE)+1)</f>
        <v/>
      </c>
      <c r="I237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37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37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37" s="1" t="str">
        <f ca="1">IF(Risultati[[#This Row],[Punti_SqrA]]="","",IF(Risultati[[#This Row],[Punti_SqrA]]=3,0,IF(Risultati[[#This Row],[Punti_SqrA]]=0,3,1)))</f>
        <v/>
      </c>
      <c r="M237" s="1" t="str">
        <f ca="1">IF(Risultati[[#This Row],[Punti_SqrA]]="","",SUM(INDEX(INDIRECT(Risultati[[#This Row],[Tabella]]),Risultati[[#This Row],[RigaTab]],3)))</f>
        <v/>
      </c>
      <c r="N237" s="1" t="str">
        <f ca="1">IF(Risultati[[#This Row],[Punti_SqrA]]="","",SUM(INDEX(INDIRECT(Risultati[[#This Row],[Tabella]]),Risultati[[#This Row],[RigaTab]],4)))</f>
        <v/>
      </c>
      <c r="O237" s="1" t="str">
        <f ca="1">Risultati[[#This Row],[SqrA]]&amp;Risultati[[#This Row],[SqrB]]</f>
        <v/>
      </c>
    </row>
    <row r="238" spans="6:15" x14ac:dyDescent="0.2">
      <c r="F238" s="1" t="str" cm="1">
        <f t="array" ref="F238">IF(ROW()-ROW(Risultati[#Headers])&gt;Check[]*(Check[]-1),"",Check[]*(Check[]-1)-Check[]*(Check[]-1)+ROW()-ROW(Risultati[#Headers]))</f>
        <v/>
      </c>
      <c r="G238" s="1" t="str">
        <f>IF(Risultati[[#This Row],[ID_Riga]]="","",VLOOKUP(F238,Helper[],3,TRUE))</f>
        <v/>
      </c>
      <c r="H238" s="1" t="str">
        <f>IF(Risultati[[#This Row],[ID_Riga]]="","",Risultati[[#This Row],[ID_Riga]]-VLOOKUP(Risultati[[#This Row],[ID_Riga]],Helper[],1,TRUE)+1)</f>
        <v/>
      </c>
      <c r="I238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38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38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38" s="1" t="str">
        <f ca="1">IF(Risultati[[#This Row],[Punti_SqrA]]="","",IF(Risultati[[#This Row],[Punti_SqrA]]=3,0,IF(Risultati[[#This Row],[Punti_SqrA]]=0,3,1)))</f>
        <v/>
      </c>
      <c r="M238" s="1" t="str">
        <f ca="1">IF(Risultati[[#This Row],[Punti_SqrA]]="","",SUM(INDEX(INDIRECT(Risultati[[#This Row],[Tabella]]),Risultati[[#This Row],[RigaTab]],3)))</f>
        <v/>
      </c>
      <c r="N238" s="1" t="str">
        <f ca="1">IF(Risultati[[#This Row],[Punti_SqrA]]="","",SUM(INDEX(INDIRECT(Risultati[[#This Row],[Tabella]]),Risultati[[#This Row],[RigaTab]],4)))</f>
        <v/>
      </c>
      <c r="O238" s="1" t="str">
        <f ca="1">Risultati[[#This Row],[SqrA]]&amp;Risultati[[#This Row],[SqrB]]</f>
        <v/>
      </c>
    </row>
    <row r="239" spans="6:15" x14ac:dyDescent="0.2">
      <c r="F239" s="1" t="str" cm="1">
        <f t="array" ref="F239">IF(ROW()-ROW(Risultati[#Headers])&gt;Check[]*(Check[]-1),"",Check[]*(Check[]-1)-Check[]*(Check[]-1)+ROW()-ROW(Risultati[#Headers]))</f>
        <v/>
      </c>
      <c r="G239" s="1" t="str">
        <f>IF(Risultati[[#This Row],[ID_Riga]]="","",VLOOKUP(F239,Helper[],3,TRUE))</f>
        <v/>
      </c>
      <c r="H239" s="1" t="str">
        <f>IF(Risultati[[#This Row],[ID_Riga]]="","",Risultati[[#This Row],[ID_Riga]]-VLOOKUP(Risultati[[#This Row],[ID_Riga]],Helper[],1,TRUE)+1)</f>
        <v/>
      </c>
      <c r="I239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39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39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39" s="1" t="str">
        <f ca="1">IF(Risultati[[#This Row],[Punti_SqrA]]="","",IF(Risultati[[#This Row],[Punti_SqrA]]=3,0,IF(Risultati[[#This Row],[Punti_SqrA]]=0,3,1)))</f>
        <v/>
      </c>
      <c r="M239" s="1" t="str">
        <f ca="1">IF(Risultati[[#This Row],[Punti_SqrA]]="","",SUM(INDEX(INDIRECT(Risultati[[#This Row],[Tabella]]),Risultati[[#This Row],[RigaTab]],3)))</f>
        <v/>
      </c>
      <c r="N239" s="1" t="str">
        <f ca="1">IF(Risultati[[#This Row],[Punti_SqrA]]="","",SUM(INDEX(INDIRECT(Risultati[[#This Row],[Tabella]]),Risultati[[#This Row],[RigaTab]],4)))</f>
        <v/>
      </c>
      <c r="O239" s="1" t="str">
        <f ca="1">Risultati[[#This Row],[SqrA]]&amp;Risultati[[#This Row],[SqrB]]</f>
        <v/>
      </c>
    </row>
    <row r="240" spans="6:15" x14ac:dyDescent="0.2">
      <c r="F240" s="1" t="str" cm="1">
        <f t="array" ref="F240">IF(ROW()-ROW(Risultati[#Headers])&gt;Check[]*(Check[]-1),"",Check[]*(Check[]-1)-Check[]*(Check[]-1)+ROW()-ROW(Risultati[#Headers]))</f>
        <v/>
      </c>
      <c r="G240" s="1" t="str">
        <f>IF(Risultati[[#This Row],[ID_Riga]]="","",VLOOKUP(F240,Helper[],3,TRUE))</f>
        <v/>
      </c>
      <c r="H240" s="1" t="str">
        <f>IF(Risultati[[#This Row],[ID_Riga]]="","",Risultati[[#This Row],[ID_Riga]]-VLOOKUP(Risultati[[#This Row],[ID_Riga]],Helper[],1,TRUE)+1)</f>
        <v/>
      </c>
      <c r="I240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40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40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40" s="1" t="str">
        <f ca="1">IF(Risultati[[#This Row],[Punti_SqrA]]="","",IF(Risultati[[#This Row],[Punti_SqrA]]=3,0,IF(Risultati[[#This Row],[Punti_SqrA]]=0,3,1)))</f>
        <v/>
      </c>
      <c r="M240" s="1" t="str">
        <f ca="1">IF(Risultati[[#This Row],[Punti_SqrA]]="","",SUM(INDEX(INDIRECT(Risultati[[#This Row],[Tabella]]),Risultati[[#This Row],[RigaTab]],3)))</f>
        <v/>
      </c>
      <c r="N240" s="1" t="str">
        <f ca="1">IF(Risultati[[#This Row],[Punti_SqrA]]="","",SUM(INDEX(INDIRECT(Risultati[[#This Row],[Tabella]]),Risultati[[#This Row],[RigaTab]],4)))</f>
        <v/>
      </c>
      <c r="O240" s="1" t="str">
        <f ca="1">Risultati[[#This Row],[SqrA]]&amp;Risultati[[#This Row],[SqrB]]</f>
        <v/>
      </c>
    </row>
    <row r="241" spans="6:15" x14ac:dyDescent="0.2">
      <c r="F241" s="1" t="str" cm="1">
        <f t="array" ref="F241">IF(ROW()-ROW(Risultati[#Headers])&gt;Check[]*(Check[]-1),"",Check[]*(Check[]-1)-Check[]*(Check[]-1)+ROW()-ROW(Risultati[#Headers]))</f>
        <v/>
      </c>
      <c r="G241" s="1" t="str">
        <f>IF(Risultati[[#This Row],[ID_Riga]]="","",VLOOKUP(F241,Helper[],3,TRUE))</f>
        <v/>
      </c>
      <c r="H241" s="1" t="str">
        <f>IF(Risultati[[#This Row],[ID_Riga]]="","",Risultati[[#This Row],[ID_Riga]]-VLOOKUP(Risultati[[#This Row],[ID_Riga]],Helper[],1,TRUE)+1)</f>
        <v/>
      </c>
      <c r="I241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41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41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41" s="1" t="str">
        <f ca="1">IF(Risultati[[#This Row],[Punti_SqrA]]="","",IF(Risultati[[#This Row],[Punti_SqrA]]=3,0,IF(Risultati[[#This Row],[Punti_SqrA]]=0,3,1)))</f>
        <v/>
      </c>
      <c r="M241" s="1" t="str">
        <f ca="1">IF(Risultati[[#This Row],[Punti_SqrA]]="","",SUM(INDEX(INDIRECT(Risultati[[#This Row],[Tabella]]),Risultati[[#This Row],[RigaTab]],3)))</f>
        <v/>
      </c>
      <c r="N241" s="1" t="str">
        <f ca="1">IF(Risultati[[#This Row],[Punti_SqrA]]="","",SUM(INDEX(INDIRECT(Risultati[[#This Row],[Tabella]]),Risultati[[#This Row],[RigaTab]],4)))</f>
        <v/>
      </c>
      <c r="O241" s="1" t="str">
        <f ca="1">Risultati[[#This Row],[SqrA]]&amp;Risultati[[#This Row],[SqrB]]</f>
        <v/>
      </c>
    </row>
    <row r="242" spans="6:15" x14ac:dyDescent="0.2">
      <c r="F242" s="1" t="str" cm="1">
        <f t="array" ref="F242">IF(ROW()-ROW(Risultati[#Headers])&gt;Check[]*(Check[]-1),"",Check[]*(Check[]-1)-Check[]*(Check[]-1)+ROW()-ROW(Risultati[#Headers]))</f>
        <v/>
      </c>
      <c r="G242" s="1" t="str">
        <f>IF(Risultati[[#This Row],[ID_Riga]]="","",VLOOKUP(F242,Helper[],3,TRUE))</f>
        <v/>
      </c>
      <c r="H242" s="1" t="str">
        <f>IF(Risultati[[#This Row],[ID_Riga]]="","",Risultati[[#This Row],[ID_Riga]]-VLOOKUP(Risultati[[#This Row],[ID_Riga]],Helper[],1,TRUE)+1)</f>
        <v/>
      </c>
      <c r="I242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42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42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42" s="1" t="str">
        <f ca="1">IF(Risultati[[#This Row],[Punti_SqrA]]="","",IF(Risultati[[#This Row],[Punti_SqrA]]=3,0,IF(Risultati[[#This Row],[Punti_SqrA]]=0,3,1)))</f>
        <v/>
      </c>
      <c r="M242" s="1" t="str">
        <f ca="1">IF(Risultati[[#This Row],[Punti_SqrA]]="","",SUM(INDEX(INDIRECT(Risultati[[#This Row],[Tabella]]),Risultati[[#This Row],[RigaTab]],3)))</f>
        <v/>
      </c>
      <c r="N242" s="1" t="str">
        <f ca="1">IF(Risultati[[#This Row],[Punti_SqrA]]="","",SUM(INDEX(INDIRECT(Risultati[[#This Row],[Tabella]]),Risultati[[#This Row],[RigaTab]],4)))</f>
        <v/>
      </c>
      <c r="O242" s="1" t="str">
        <f ca="1">Risultati[[#This Row],[SqrA]]&amp;Risultati[[#This Row],[SqrB]]</f>
        <v/>
      </c>
    </row>
    <row r="243" spans="6:15" x14ac:dyDescent="0.2">
      <c r="F243" s="1" t="str" cm="1">
        <f t="array" ref="F243">IF(ROW()-ROW(Risultati[#Headers])&gt;Check[]*(Check[]-1),"",Check[]*(Check[]-1)-Check[]*(Check[]-1)+ROW()-ROW(Risultati[#Headers]))</f>
        <v/>
      </c>
      <c r="G243" s="1" t="str">
        <f>IF(Risultati[[#This Row],[ID_Riga]]="","",VLOOKUP(F243,Helper[],3,TRUE))</f>
        <v/>
      </c>
      <c r="H243" s="1" t="str">
        <f>IF(Risultati[[#This Row],[ID_Riga]]="","",Risultati[[#This Row],[ID_Riga]]-VLOOKUP(Risultati[[#This Row],[ID_Riga]],Helper[],1,TRUE)+1)</f>
        <v/>
      </c>
      <c r="I243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43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43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43" s="1" t="str">
        <f ca="1">IF(Risultati[[#This Row],[Punti_SqrA]]="","",IF(Risultati[[#This Row],[Punti_SqrA]]=3,0,IF(Risultati[[#This Row],[Punti_SqrA]]=0,3,1)))</f>
        <v/>
      </c>
      <c r="M243" s="1" t="str">
        <f ca="1">IF(Risultati[[#This Row],[Punti_SqrA]]="","",SUM(INDEX(INDIRECT(Risultati[[#This Row],[Tabella]]),Risultati[[#This Row],[RigaTab]],3)))</f>
        <v/>
      </c>
      <c r="N243" s="1" t="str">
        <f ca="1">IF(Risultati[[#This Row],[Punti_SqrA]]="","",SUM(INDEX(INDIRECT(Risultati[[#This Row],[Tabella]]),Risultati[[#This Row],[RigaTab]],4)))</f>
        <v/>
      </c>
      <c r="O243" s="1" t="str">
        <f ca="1">Risultati[[#This Row],[SqrA]]&amp;Risultati[[#This Row],[SqrB]]</f>
        <v/>
      </c>
    </row>
    <row r="244" spans="6:15" x14ac:dyDescent="0.2">
      <c r="F244" s="1" t="str" cm="1">
        <f t="array" ref="F244">IF(ROW()-ROW(Risultati[#Headers])&gt;Check[]*(Check[]-1),"",Check[]*(Check[]-1)-Check[]*(Check[]-1)+ROW()-ROW(Risultati[#Headers]))</f>
        <v/>
      </c>
      <c r="G244" s="1" t="str">
        <f>IF(Risultati[[#This Row],[ID_Riga]]="","",VLOOKUP(F244,Helper[],3,TRUE))</f>
        <v/>
      </c>
      <c r="H244" s="1" t="str">
        <f>IF(Risultati[[#This Row],[ID_Riga]]="","",Risultati[[#This Row],[ID_Riga]]-VLOOKUP(Risultati[[#This Row],[ID_Riga]],Helper[],1,TRUE)+1)</f>
        <v/>
      </c>
      <c r="I244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44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44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44" s="1" t="str">
        <f ca="1">IF(Risultati[[#This Row],[Punti_SqrA]]="","",IF(Risultati[[#This Row],[Punti_SqrA]]=3,0,IF(Risultati[[#This Row],[Punti_SqrA]]=0,3,1)))</f>
        <v/>
      </c>
      <c r="M244" s="1" t="str">
        <f ca="1">IF(Risultati[[#This Row],[Punti_SqrA]]="","",SUM(INDEX(INDIRECT(Risultati[[#This Row],[Tabella]]),Risultati[[#This Row],[RigaTab]],3)))</f>
        <v/>
      </c>
      <c r="N244" s="1" t="str">
        <f ca="1">IF(Risultati[[#This Row],[Punti_SqrA]]="","",SUM(INDEX(INDIRECT(Risultati[[#This Row],[Tabella]]),Risultati[[#This Row],[RigaTab]],4)))</f>
        <v/>
      </c>
      <c r="O244" s="1" t="str">
        <f ca="1">Risultati[[#This Row],[SqrA]]&amp;Risultati[[#This Row],[SqrB]]</f>
        <v/>
      </c>
    </row>
    <row r="245" spans="6:15" x14ac:dyDescent="0.2">
      <c r="F245" s="1" t="str" cm="1">
        <f t="array" ref="F245">IF(ROW()-ROW(Risultati[#Headers])&gt;Check[]*(Check[]-1),"",Check[]*(Check[]-1)-Check[]*(Check[]-1)+ROW()-ROW(Risultati[#Headers]))</f>
        <v/>
      </c>
      <c r="G245" s="1" t="str">
        <f>IF(Risultati[[#This Row],[ID_Riga]]="","",VLOOKUP(F245,Helper[],3,TRUE))</f>
        <v/>
      </c>
      <c r="H245" s="1" t="str">
        <f>IF(Risultati[[#This Row],[ID_Riga]]="","",Risultati[[#This Row],[ID_Riga]]-VLOOKUP(Risultati[[#This Row],[ID_Riga]],Helper[],1,TRUE)+1)</f>
        <v/>
      </c>
      <c r="I245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45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45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45" s="1" t="str">
        <f ca="1">IF(Risultati[[#This Row],[Punti_SqrA]]="","",IF(Risultati[[#This Row],[Punti_SqrA]]=3,0,IF(Risultati[[#This Row],[Punti_SqrA]]=0,3,1)))</f>
        <v/>
      </c>
      <c r="M245" s="1" t="str">
        <f ca="1">IF(Risultati[[#This Row],[Punti_SqrA]]="","",SUM(INDEX(INDIRECT(Risultati[[#This Row],[Tabella]]),Risultati[[#This Row],[RigaTab]],3)))</f>
        <v/>
      </c>
      <c r="N245" s="1" t="str">
        <f ca="1">IF(Risultati[[#This Row],[Punti_SqrA]]="","",SUM(INDEX(INDIRECT(Risultati[[#This Row],[Tabella]]),Risultati[[#This Row],[RigaTab]],4)))</f>
        <v/>
      </c>
      <c r="O245" s="1" t="str">
        <f ca="1">Risultati[[#This Row],[SqrA]]&amp;Risultati[[#This Row],[SqrB]]</f>
        <v/>
      </c>
    </row>
    <row r="246" spans="6:15" x14ac:dyDescent="0.2">
      <c r="F246" s="1" t="str" cm="1">
        <f t="array" ref="F246">IF(ROW()-ROW(Risultati[#Headers])&gt;Check[]*(Check[]-1),"",Check[]*(Check[]-1)-Check[]*(Check[]-1)+ROW()-ROW(Risultati[#Headers]))</f>
        <v/>
      </c>
      <c r="G246" s="1" t="str">
        <f>IF(Risultati[[#This Row],[ID_Riga]]="","",VLOOKUP(F246,Helper[],3,TRUE))</f>
        <v/>
      </c>
      <c r="H246" s="1" t="str">
        <f>IF(Risultati[[#This Row],[ID_Riga]]="","",Risultati[[#This Row],[ID_Riga]]-VLOOKUP(Risultati[[#This Row],[ID_Riga]],Helper[],1,TRUE)+1)</f>
        <v/>
      </c>
      <c r="I246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46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46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46" s="1" t="str">
        <f ca="1">IF(Risultati[[#This Row],[Punti_SqrA]]="","",IF(Risultati[[#This Row],[Punti_SqrA]]=3,0,IF(Risultati[[#This Row],[Punti_SqrA]]=0,3,1)))</f>
        <v/>
      </c>
      <c r="M246" s="1" t="str">
        <f ca="1">IF(Risultati[[#This Row],[Punti_SqrA]]="","",SUM(INDEX(INDIRECT(Risultati[[#This Row],[Tabella]]),Risultati[[#This Row],[RigaTab]],3)))</f>
        <v/>
      </c>
      <c r="N246" s="1" t="str">
        <f ca="1">IF(Risultati[[#This Row],[Punti_SqrA]]="","",SUM(INDEX(INDIRECT(Risultati[[#This Row],[Tabella]]),Risultati[[#This Row],[RigaTab]],4)))</f>
        <v/>
      </c>
      <c r="O246" s="1" t="str">
        <f ca="1">Risultati[[#This Row],[SqrA]]&amp;Risultati[[#This Row],[SqrB]]</f>
        <v/>
      </c>
    </row>
    <row r="247" spans="6:15" x14ac:dyDescent="0.2">
      <c r="F247" s="1" t="str" cm="1">
        <f t="array" ref="F247">IF(ROW()-ROW(Risultati[#Headers])&gt;Check[]*(Check[]-1),"",Check[]*(Check[]-1)-Check[]*(Check[]-1)+ROW()-ROW(Risultati[#Headers]))</f>
        <v/>
      </c>
      <c r="G247" s="1" t="str">
        <f>IF(Risultati[[#This Row],[ID_Riga]]="","",VLOOKUP(F247,Helper[],3,TRUE))</f>
        <v/>
      </c>
      <c r="H247" s="1" t="str">
        <f>IF(Risultati[[#This Row],[ID_Riga]]="","",Risultati[[#This Row],[ID_Riga]]-VLOOKUP(Risultati[[#This Row],[ID_Riga]],Helper[],1,TRUE)+1)</f>
        <v/>
      </c>
      <c r="I247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47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47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47" s="1" t="str">
        <f ca="1">IF(Risultati[[#This Row],[Punti_SqrA]]="","",IF(Risultati[[#This Row],[Punti_SqrA]]=3,0,IF(Risultati[[#This Row],[Punti_SqrA]]=0,3,1)))</f>
        <v/>
      </c>
      <c r="M247" s="1" t="str">
        <f ca="1">IF(Risultati[[#This Row],[Punti_SqrA]]="","",SUM(INDEX(INDIRECT(Risultati[[#This Row],[Tabella]]),Risultati[[#This Row],[RigaTab]],3)))</f>
        <v/>
      </c>
      <c r="N247" s="1" t="str">
        <f ca="1">IF(Risultati[[#This Row],[Punti_SqrA]]="","",SUM(INDEX(INDIRECT(Risultati[[#This Row],[Tabella]]),Risultati[[#This Row],[RigaTab]],4)))</f>
        <v/>
      </c>
      <c r="O247" s="1" t="str">
        <f ca="1">Risultati[[#This Row],[SqrA]]&amp;Risultati[[#This Row],[SqrB]]</f>
        <v/>
      </c>
    </row>
    <row r="248" spans="6:15" x14ac:dyDescent="0.2">
      <c r="F248" s="1" t="str" cm="1">
        <f t="array" ref="F248">IF(ROW()-ROW(Risultati[#Headers])&gt;Check[]*(Check[]-1),"",Check[]*(Check[]-1)-Check[]*(Check[]-1)+ROW()-ROW(Risultati[#Headers]))</f>
        <v/>
      </c>
      <c r="G248" s="1" t="str">
        <f>IF(Risultati[[#This Row],[ID_Riga]]="","",VLOOKUP(F248,Helper[],3,TRUE))</f>
        <v/>
      </c>
      <c r="H248" s="1" t="str">
        <f>IF(Risultati[[#This Row],[ID_Riga]]="","",Risultati[[#This Row],[ID_Riga]]-VLOOKUP(Risultati[[#This Row],[ID_Riga]],Helper[],1,TRUE)+1)</f>
        <v/>
      </c>
      <c r="I248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48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48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48" s="1" t="str">
        <f ca="1">IF(Risultati[[#This Row],[Punti_SqrA]]="","",IF(Risultati[[#This Row],[Punti_SqrA]]=3,0,IF(Risultati[[#This Row],[Punti_SqrA]]=0,3,1)))</f>
        <v/>
      </c>
      <c r="M248" s="1" t="str">
        <f ca="1">IF(Risultati[[#This Row],[Punti_SqrA]]="","",SUM(INDEX(INDIRECT(Risultati[[#This Row],[Tabella]]),Risultati[[#This Row],[RigaTab]],3)))</f>
        <v/>
      </c>
      <c r="N248" s="1" t="str">
        <f ca="1">IF(Risultati[[#This Row],[Punti_SqrA]]="","",SUM(INDEX(INDIRECT(Risultati[[#This Row],[Tabella]]),Risultati[[#This Row],[RigaTab]],4)))</f>
        <v/>
      </c>
      <c r="O248" s="1" t="str">
        <f ca="1">Risultati[[#This Row],[SqrA]]&amp;Risultati[[#This Row],[SqrB]]</f>
        <v/>
      </c>
    </row>
    <row r="249" spans="6:15" x14ac:dyDescent="0.2">
      <c r="F249" s="1" t="str" cm="1">
        <f t="array" ref="F249">IF(ROW()-ROW(Risultati[#Headers])&gt;Check[]*(Check[]-1),"",Check[]*(Check[]-1)-Check[]*(Check[]-1)+ROW()-ROW(Risultati[#Headers]))</f>
        <v/>
      </c>
      <c r="G249" s="1" t="str">
        <f>IF(Risultati[[#This Row],[ID_Riga]]="","",VLOOKUP(F249,Helper[],3,TRUE))</f>
        <v/>
      </c>
      <c r="H249" s="1" t="str">
        <f>IF(Risultati[[#This Row],[ID_Riga]]="","",Risultati[[#This Row],[ID_Riga]]-VLOOKUP(Risultati[[#This Row],[ID_Riga]],Helper[],1,TRUE)+1)</f>
        <v/>
      </c>
      <c r="I249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49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49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49" s="1" t="str">
        <f ca="1">IF(Risultati[[#This Row],[Punti_SqrA]]="","",IF(Risultati[[#This Row],[Punti_SqrA]]=3,0,IF(Risultati[[#This Row],[Punti_SqrA]]=0,3,1)))</f>
        <v/>
      </c>
      <c r="M249" s="1" t="str">
        <f ca="1">IF(Risultati[[#This Row],[Punti_SqrA]]="","",SUM(INDEX(INDIRECT(Risultati[[#This Row],[Tabella]]),Risultati[[#This Row],[RigaTab]],3)))</f>
        <v/>
      </c>
      <c r="N249" s="1" t="str">
        <f ca="1">IF(Risultati[[#This Row],[Punti_SqrA]]="","",SUM(INDEX(INDIRECT(Risultati[[#This Row],[Tabella]]),Risultati[[#This Row],[RigaTab]],4)))</f>
        <v/>
      </c>
      <c r="O249" s="1" t="str">
        <f ca="1">Risultati[[#This Row],[SqrA]]&amp;Risultati[[#This Row],[SqrB]]</f>
        <v/>
      </c>
    </row>
    <row r="250" spans="6:15" x14ac:dyDescent="0.2">
      <c r="F250" s="1" t="str" cm="1">
        <f t="array" ref="F250">IF(ROW()-ROW(Risultati[#Headers])&gt;Check[]*(Check[]-1),"",Check[]*(Check[]-1)-Check[]*(Check[]-1)+ROW()-ROW(Risultati[#Headers]))</f>
        <v/>
      </c>
      <c r="G250" s="1" t="str">
        <f>IF(Risultati[[#This Row],[ID_Riga]]="","",VLOOKUP(F250,Helper[],3,TRUE))</f>
        <v/>
      </c>
      <c r="H250" s="1" t="str">
        <f>IF(Risultati[[#This Row],[ID_Riga]]="","",Risultati[[#This Row],[ID_Riga]]-VLOOKUP(Risultati[[#This Row],[ID_Riga]],Helper[],1,TRUE)+1)</f>
        <v/>
      </c>
      <c r="I250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50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50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50" s="1" t="str">
        <f ca="1">IF(Risultati[[#This Row],[Punti_SqrA]]="","",IF(Risultati[[#This Row],[Punti_SqrA]]=3,0,IF(Risultati[[#This Row],[Punti_SqrA]]=0,3,1)))</f>
        <v/>
      </c>
      <c r="M250" s="1" t="str">
        <f ca="1">IF(Risultati[[#This Row],[Punti_SqrA]]="","",SUM(INDEX(INDIRECT(Risultati[[#This Row],[Tabella]]),Risultati[[#This Row],[RigaTab]],3)))</f>
        <v/>
      </c>
      <c r="N250" s="1" t="str">
        <f ca="1">IF(Risultati[[#This Row],[Punti_SqrA]]="","",SUM(INDEX(INDIRECT(Risultati[[#This Row],[Tabella]]),Risultati[[#This Row],[RigaTab]],4)))</f>
        <v/>
      </c>
      <c r="O250" s="1" t="str">
        <f ca="1">Risultati[[#This Row],[SqrA]]&amp;Risultati[[#This Row],[SqrB]]</f>
        <v/>
      </c>
    </row>
    <row r="251" spans="6:15" x14ac:dyDescent="0.2">
      <c r="F251" s="1" t="str" cm="1">
        <f t="array" ref="F251">IF(ROW()-ROW(Risultati[#Headers])&gt;Check[]*(Check[]-1),"",Check[]*(Check[]-1)-Check[]*(Check[]-1)+ROW()-ROW(Risultati[#Headers]))</f>
        <v/>
      </c>
      <c r="G251" s="1" t="str">
        <f>IF(Risultati[[#This Row],[ID_Riga]]="","",VLOOKUP(F251,Helper[],3,TRUE))</f>
        <v/>
      </c>
      <c r="H251" s="1" t="str">
        <f>IF(Risultati[[#This Row],[ID_Riga]]="","",Risultati[[#This Row],[ID_Riga]]-VLOOKUP(Risultati[[#This Row],[ID_Riga]],Helper[],1,TRUE)+1)</f>
        <v/>
      </c>
      <c r="I251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51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51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51" s="1" t="str">
        <f ca="1">IF(Risultati[[#This Row],[Punti_SqrA]]="","",IF(Risultati[[#This Row],[Punti_SqrA]]=3,0,IF(Risultati[[#This Row],[Punti_SqrA]]=0,3,1)))</f>
        <v/>
      </c>
      <c r="M251" s="1" t="str">
        <f ca="1">IF(Risultati[[#This Row],[Punti_SqrA]]="","",SUM(INDEX(INDIRECT(Risultati[[#This Row],[Tabella]]),Risultati[[#This Row],[RigaTab]],3)))</f>
        <v/>
      </c>
      <c r="N251" s="1" t="str">
        <f ca="1">IF(Risultati[[#This Row],[Punti_SqrA]]="","",SUM(INDEX(INDIRECT(Risultati[[#This Row],[Tabella]]),Risultati[[#This Row],[RigaTab]],4)))</f>
        <v/>
      </c>
      <c r="O251" s="1" t="str">
        <f ca="1">Risultati[[#This Row],[SqrA]]&amp;Risultati[[#This Row],[SqrB]]</f>
        <v/>
      </c>
    </row>
    <row r="252" spans="6:15" x14ac:dyDescent="0.2">
      <c r="F252" s="1" t="str" cm="1">
        <f t="array" ref="F252">IF(ROW()-ROW(Risultati[#Headers])&gt;Check[]*(Check[]-1),"",Check[]*(Check[]-1)-Check[]*(Check[]-1)+ROW()-ROW(Risultati[#Headers]))</f>
        <v/>
      </c>
      <c r="G252" s="1" t="str">
        <f>IF(Risultati[[#This Row],[ID_Riga]]="","",VLOOKUP(F252,Helper[],3,TRUE))</f>
        <v/>
      </c>
      <c r="H252" s="1" t="str">
        <f>IF(Risultati[[#This Row],[ID_Riga]]="","",Risultati[[#This Row],[ID_Riga]]-VLOOKUP(Risultati[[#This Row],[ID_Riga]],Helper[],1,TRUE)+1)</f>
        <v/>
      </c>
      <c r="I252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52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52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52" s="1" t="str">
        <f ca="1">IF(Risultati[[#This Row],[Punti_SqrA]]="","",IF(Risultati[[#This Row],[Punti_SqrA]]=3,0,IF(Risultati[[#This Row],[Punti_SqrA]]=0,3,1)))</f>
        <v/>
      </c>
      <c r="M252" s="1" t="str">
        <f ca="1">IF(Risultati[[#This Row],[Punti_SqrA]]="","",SUM(INDEX(INDIRECT(Risultati[[#This Row],[Tabella]]),Risultati[[#This Row],[RigaTab]],3)))</f>
        <v/>
      </c>
      <c r="N252" s="1" t="str">
        <f ca="1">IF(Risultati[[#This Row],[Punti_SqrA]]="","",SUM(INDEX(INDIRECT(Risultati[[#This Row],[Tabella]]),Risultati[[#This Row],[RigaTab]],4)))</f>
        <v/>
      </c>
      <c r="O252" s="1" t="str">
        <f ca="1">Risultati[[#This Row],[SqrA]]&amp;Risultati[[#This Row],[SqrB]]</f>
        <v/>
      </c>
    </row>
    <row r="253" spans="6:15" x14ac:dyDescent="0.2">
      <c r="F253" s="1" t="str" cm="1">
        <f t="array" ref="F253">IF(ROW()-ROW(Risultati[#Headers])&gt;Check[]*(Check[]-1),"",Check[]*(Check[]-1)-Check[]*(Check[]-1)+ROW()-ROW(Risultati[#Headers]))</f>
        <v/>
      </c>
      <c r="G253" s="1" t="str">
        <f>IF(Risultati[[#This Row],[ID_Riga]]="","",VLOOKUP(F253,Helper[],3,TRUE))</f>
        <v/>
      </c>
      <c r="H253" s="1" t="str">
        <f>IF(Risultati[[#This Row],[ID_Riga]]="","",Risultati[[#This Row],[ID_Riga]]-VLOOKUP(Risultati[[#This Row],[ID_Riga]],Helper[],1,TRUE)+1)</f>
        <v/>
      </c>
      <c r="I253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53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53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53" s="1" t="str">
        <f ca="1">IF(Risultati[[#This Row],[Punti_SqrA]]="","",IF(Risultati[[#This Row],[Punti_SqrA]]=3,0,IF(Risultati[[#This Row],[Punti_SqrA]]=0,3,1)))</f>
        <v/>
      </c>
      <c r="M253" s="1" t="str">
        <f ca="1">IF(Risultati[[#This Row],[Punti_SqrA]]="","",SUM(INDEX(INDIRECT(Risultati[[#This Row],[Tabella]]),Risultati[[#This Row],[RigaTab]],3)))</f>
        <v/>
      </c>
      <c r="N253" s="1" t="str">
        <f ca="1">IF(Risultati[[#This Row],[Punti_SqrA]]="","",SUM(INDEX(INDIRECT(Risultati[[#This Row],[Tabella]]),Risultati[[#This Row],[RigaTab]],4)))</f>
        <v/>
      </c>
      <c r="O253" s="1" t="str">
        <f ca="1">Risultati[[#This Row],[SqrA]]&amp;Risultati[[#This Row],[SqrB]]</f>
        <v/>
      </c>
    </row>
    <row r="254" spans="6:15" x14ac:dyDescent="0.2">
      <c r="F254" s="1" t="str" cm="1">
        <f t="array" ref="F254">IF(ROW()-ROW(Risultati[#Headers])&gt;Check[]*(Check[]-1),"",Check[]*(Check[]-1)-Check[]*(Check[]-1)+ROW()-ROW(Risultati[#Headers]))</f>
        <v/>
      </c>
      <c r="G254" s="1" t="str">
        <f>IF(Risultati[[#This Row],[ID_Riga]]="","",VLOOKUP(F254,Helper[],3,TRUE))</f>
        <v/>
      </c>
      <c r="H254" s="1" t="str">
        <f>IF(Risultati[[#This Row],[ID_Riga]]="","",Risultati[[#This Row],[ID_Riga]]-VLOOKUP(Risultati[[#This Row],[ID_Riga]],Helper[],1,TRUE)+1)</f>
        <v/>
      </c>
      <c r="I254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54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54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54" s="1" t="str">
        <f ca="1">IF(Risultati[[#This Row],[Punti_SqrA]]="","",IF(Risultati[[#This Row],[Punti_SqrA]]=3,0,IF(Risultati[[#This Row],[Punti_SqrA]]=0,3,1)))</f>
        <v/>
      </c>
      <c r="M254" s="1" t="str">
        <f ca="1">IF(Risultati[[#This Row],[Punti_SqrA]]="","",SUM(INDEX(INDIRECT(Risultati[[#This Row],[Tabella]]),Risultati[[#This Row],[RigaTab]],3)))</f>
        <v/>
      </c>
      <c r="N254" s="1" t="str">
        <f ca="1">IF(Risultati[[#This Row],[Punti_SqrA]]="","",SUM(INDEX(INDIRECT(Risultati[[#This Row],[Tabella]]),Risultati[[#This Row],[RigaTab]],4)))</f>
        <v/>
      </c>
      <c r="O254" s="1" t="str">
        <f ca="1">Risultati[[#This Row],[SqrA]]&amp;Risultati[[#This Row],[SqrB]]</f>
        <v/>
      </c>
    </row>
    <row r="255" spans="6:15" x14ac:dyDescent="0.2">
      <c r="F255" s="1" t="str" cm="1">
        <f t="array" ref="F255">IF(ROW()-ROW(Risultati[#Headers])&gt;Check[]*(Check[]-1),"",Check[]*(Check[]-1)-Check[]*(Check[]-1)+ROW()-ROW(Risultati[#Headers]))</f>
        <v/>
      </c>
      <c r="G255" s="1" t="str">
        <f>IF(Risultati[[#This Row],[ID_Riga]]="","",VLOOKUP(F255,Helper[],3,TRUE))</f>
        <v/>
      </c>
      <c r="H255" s="1" t="str">
        <f>IF(Risultati[[#This Row],[ID_Riga]]="","",Risultati[[#This Row],[ID_Riga]]-VLOOKUP(Risultati[[#This Row],[ID_Riga]],Helper[],1,TRUE)+1)</f>
        <v/>
      </c>
      <c r="I255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55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55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55" s="1" t="str">
        <f ca="1">IF(Risultati[[#This Row],[Punti_SqrA]]="","",IF(Risultati[[#This Row],[Punti_SqrA]]=3,0,IF(Risultati[[#This Row],[Punti_SqrA]]=0,3,1)))</f>
        <v/>
      </c>
      <c r="M255" s="1" t="str">
        <f ca="1">IF(Risultati[[#This Row],[Punti_SqrA]]="","",SUM(INDEX(INDIRECT(Risultati[[#This Row],[Tabella]]),Risultati[[#This Row],[RigaTab]],3)))</f>
        <v/>
      </c>
      <c r="N255" s="1" t="str">
        <f ca="1">IF(Risultati[[#This Row],[Punti_SqrA]]="","",SUM(INDEX(INDIRECT(Risultati[[#This Row],[Tabella]]),Risultati[[#This Row],[RigaTab]],4)))</f>
        <v/>
      </c>
      <c r="O255" s="1" t="str">
        <f ca="1">Risultati[[#This Row],[SqrA]]&amp;Risultati[[#This Row],[SqrB]]</f>
        <v/>
      </c>
    </row>
    <row r="256" spans="6:15" x14ac:dyDescent="0.2">
      <c r="F256" s="1" t="str" cm="1">
        <f t="array" ref="F256">IF(ROW()-ROW(Risultati[#Headers])&gt;Check[]*(Check[]-1),"",Check[]*(Check[]-1)-Check[]*(Check[]-1)+ROW()-ROW(Risultati[#Headers]))</f>
        <v/>
      </c>
      <c r="G256" s="1" t="str">
        <f>IF(Risultati[[#This Row],[ID_Riga]]="","",VLOOKUP(F256,Helper[],3,TRUE))</f>
        <v/>
      </c>
      <c r="H256" s="1" t="str">
        <f>IF(Risultati[[#This Row],[ID_Riga]]="","",Risultati[[#This Row],[ID_Riga]]-VLOOKUP(Risultati[[#This Row],[ID_Riga]],Helper[],1,TRUE)+1)</f>
        <v/>
      </c>
      <c r="I256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56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56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56" s="1" t="str">
        <f ca="1">IF(Risultati[[#This Row],[Punti_SqrA]]="","",IF(Risultati[[#This Row],[Punti_SqrA]]=3,0,IF(Risultati[[#This Row],[Punti_SqrA]]=0,3,1)))</f>
        <v/>
      </c>
      <c r="M256" s="1" t="str">
        <f ca="1">IF(Risultati[[#This Row],[Punti_SqrA]]="","",SUM(INDEX(INDIRECT(Risultati[[#This Row],[Tabella]]),Risultati[[#This Row],[RigaTab]],3)))</f>
        <v/>
      </c>
      <c r="N256" s="1" t="str">
        <f ca="1">IF(Risultati[[#This Row],[Punti_SqrA]]="","",SUM(INDEX(INDIRECT(Risultati[[#This Row],[Tabella]]),Risultati[[#This Row],[RigaTab]],4)))</f>
        <v/>
      </c>
      <c r="O256" s="1" t="str">
        <f ca="1">Risultati[[#This Row],[SqrA]]&amp;Risultati[[#This Row],[SqrB]]</f>
        <v/>
      </c>
    </row>
    <row r="257" spans="6:15" x14ac:dyDescent="0.2">
      <c r="F257" s="1" t="str" cm="1">
        <f t="array" ref="F257">IF(ROW()-ROW(Risultati[#Headers])&gt;Check[]*(Check[]-1),"",Check[]*(Check[]-1)-Check[]*(Check[]-1)+ROW()-ROW(Risultati[#Headers]))</f>
        <v/>
      </c>
      <c r="G257" s="1" t="str">
        <f>IF(Risultati[[#This Row],[ID_Riga]]="","",VLOOKUP(F257,Helper[],3,TRUE))</f>
        <v/>
      </c>
      <c r="H257" s="1" t="str">
        <f>IF(Risultati[[#This Row],[ID_Riga]]="","",Risultati[[#This Row],[ID_Riga]]-VLOOKUP(Risultati[[#This Row],[ID_Riga]],Helper[],1,TRUE)+1)</f>
        <v/>
      </c>
      <c r="I257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57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57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57" s="1" t="str">
        <f ca="1">IF(Risultati[[#This Row],[Punti_SqrA]]="","",IF(Risultati[[#This Row],[Punti_SqrA]]=3,0,IF(Risultati[[#This Row],[Punti_SqrA]]=0,3,1)))</f>
        <v/>
      </c>
      <c r="M257" s="1" t="str">
        <f ca="1">IF(Risultati[[#This Row],[Punti_SqrA]]="","",SUM(INDEX(INDIRECT(Risultati[[#This Row],[Tabella]]),Risultati[[#This Row],[RigaTab]],3)))</f>
        <v/>
      </c>
      <c r="N257" s="1" t="str">
        <f ca="1">IF(Risultati[[#This Row],[Punti_SqrA]]="","",SUM(INDEX(INDIRECT(Risultati[[#This Row],[Tabella]]),Risultati[[#This Row],[RigaTab]],4)))</f>
        <v/>
      </c>
      <c r="O257" s="1" t="str">
        <f ca="1">Risultati[[#This Row],[SqrA]]&amp;Risultati[[#This Row],[SqrB]]</f>
        <v/>
      </c>
    </row>
    <row r="258" spans="6:15" x14ac:dyDescent="0.2">
      <c r="F258" s="1" t="str" cm="1">
        <f t="array" ref="F258">IF(ROW()-ROW(Risultati[#Headers])&gt;Check[]*(Check[]-1),"",Check[]*(Check[]-1)-Check[]*(Check[]-1)+ROW()-ROW(Risultati[#Headers]))</f>
        <v/>
      </c>
      <c r="G258" s="1" t="str">
        <f>IF(Risultati[[#This Row],[ID_Riga]]="","",VLOOKUP(F258,Helper[],3,TRUE))</f>
        <v/>
      </c>
      <c r="H258" s="1" t="str">
        <f>IF(Risultati[[#This Row],[ID_Riga]]="","",Risultati[[#This Row],[ID_Riga]]-VLOOKUP(Risultati[[#This Row],[ID_Riga]],Helper[],1,TRUE)+1)</f>
        <v/>
      </c>
      <c r="I258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58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58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58" s="1" t="str">
        <f ca="1">IF(Risultati[[#This Row],[Punti_SqrA]]="","",IF(Risultati[[#This Row],[Punti_SqrA]]=3,0,IF(Risultati[[#This Row],[Punti_SqrA]]=0,3,1)))</f>
        <v/>
      </c>
      <c r="M258" s="1" t="str">
        <f ca="1">IF(Risultati[[#This Row],[Punti_SqrA]]="","",SUM(INDEX(INDIRECT(Risultati[[#This Row],[Tabella]]),Risultati[[#This Row],[RigaTab]],3)))</f>
        <v/>
      </c>
      <c r="N258" s="1" t="str">
        <f ca="1">IF(Risultati[[#This Row],[Punti_SqrA]]="","",SUM(INDEX(INDIRECT(Risultati[[#This Row],[Tabella]]),Risultati[[#This Row],[RigaTab]],4)))</f>
        <v/>
      </c>
      <c r="O258" s="1" t="str">
        <f ca="1">Risultati[[#This Row],[SqrA]]&amp;Risultati[[#This Row],[SqrB]]</f>
        <v/>
      </c>
    </row>
    <row r="259" spans="6:15" x14ac:dyDescent="0.2">
      <c r="F259" s="1" t="str" cm="1">
        <f t="array" ref="F259">IF(ROW()-ROW(Risultati[#Headers])&gt;Check[]*(Check[]-1),"",Check[]*(Check[]-1)-Check[]*(Check[]-1)+ROW()-ROW(Risultati[#Headers]))</f>
        <v/>
      </c>
      <c r="G259" s="1" t="str">
        <f>IF(Risultati[[#This Row],[ID_Riga]]="","",VLOOKUP(F259,Helper[],3,TRUE))</f>
        <v/>
      </c>
      <c r="H259" s="1" t="str">
        <f>IF(Risultati[[#This Row],[ID_Riga]]="","",Risultati[[#This Row],[ID_Riga]]-VLOOKUP(Risultati[[#This Row],[ID_Riga]],Helper[],1,TRUE)+1)</f>
        <v/>
      </c>
      <c r="I259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59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59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59" s="1" t="str">
        <f ca="1">IF(Risultati[[#This Row],[Punti_SqrA]]="","",IF(Risultati[[#This Row],[Punti_SqrA]]=3,0,IF(Risultati[[#This Row],[Punti_SqrA]]=0,3,1)))</f>
        <v/>
      </c>
      <c r="M259" s="1" t="str">
        <f ca="1">IF(Risultati[[#This Row],[Punti_SqrA]]="","",SUM(INDEX(INDIRECT(Risultati[[#This Row],[Tabella]]),Risultati[[#This Row],[RigaTab]],3)))</f>
        <v/>
      </c>
      <c r="N259" s="1" t="str">
        <f ca="1">IF(Risultati[[#This Row],[Punti_SqrA]]="","",SUM(INDEX(INDIRECT(Risultati[[#This Row],[Tabella]]),Risultati[[#This Row],[RigaTab]],4)))</f>
        <v/>
      </c>
      <c r="O259" s="1" t="str">
        <f ca="1">Risultati[[#This Row],[SqrA]]&amp;Risultati[[#This Row],[SqrB]]</f>
        <v/>
      </c>
    </row>
    <row r="260" spans="6:15" x14ac:dyDescent="0.2">
      <c r="F260" s="1" t="str" cm="1">
        <f t="array" ref="F260">IF(ROW()-ROW(Risultati[#Headers])&gt;Check[]*(Check[]-1),"",Check[]*(Check[]-1)-Check[]*(Check[]-1)+ROW()-ROW(Risultati[#Headers]))</f>
        <v/>
      </c>
      <c r="G260" s="1" t="str">
        <f>IF(Risultati[[#This Row],[ID_Riga]]="","",VLOOKUP(F260,Helper[],3,TRUE))</f>
        <v/>
      </c>
      <c r="H260" s="1" t="str">
        <f>IF(Risultati[[#This Row],[ID_Riga]]="","",Risultati[[#This Row],[ID_Riga]]-VLOOKUP(Risultati[[#This Row],[ID_Riga]],Helper[],1,TRUE)+1)</f>
        <v/>
      </c>
      <c r="I260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60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60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60" s="1" t="str">
        <f ca="1">IF(Risultati[[#This Row],[Punti_SqrA]]="","",IF(Risultati[[#This Row],[Punti_SqrA]]=3,0,IF(Risultati[[#This Row],[Punti_SqrA]]=0,3,1)))</f>
        <v/>
      </c>
      <c r="M260" s="1" t="str">
        <f ca="1">IF(Risultati[[#This Row],[Punti_SqrA]]="","",SUM(INDEX(INDIRECT(Risultati[[#This Row],[Tabella]]),Risultati[[#This Row],[RigaTab]],3)))</f>
        <v/>
      </c>
      <c r="N260" s="1" t="str">
        <f ca="1">IF(Risultati[[#This Row],[Punti_SqrA]]="","",SUM(INDEX(INDIRECT(Risultati[[#This Row],[Tabella]]),Risultati[[#This Row],[RigaTab]],4)))</f>
        <v/>
      </c>
      <c r="O260" s="1" t="str">
        <f ca="1">Risultati[[#This Row],[SqrA]]&amp;Risultati[[#This Row],[SqrB]]</f>
        <v/>
      </c>
    </row>
    <row r="261" spans="6:15" x14ac:dyDescent="0.2">
      <c r="F261" s="1" t="str" cm="1">
        <f t="array" ref="F261">IF(ROW()-ROW(Risultati[#Headers])&gt;Check[]*(Check[]-1),"",Check[]*(Check[]-1)-Check[]*(Check[]-1)+ROW()-ROW(Risultati[#Headers]))</f>
        <v/>
      </c>
      <c r="G261" s="1" t="str">
        <f>IF(Risultati[[#This Row],[ID_Riga]]="","",VLOOKUP(F261,Helper[],3,TRUE))</f>
        <v/>
      </c>
      <c r="H261" s="1" t="str">
        <f>IF(Risultati[[#This Row],[ID_Riga]]="","",Risultati[[#This Row],[ID_Riga]]-VLOOKUP(Risultati[[#This Row],[ID_Riga]],Helper[],1,TRUE)+1)</f>
        <v/>
      </c>
      <c r="I261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61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61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61" s="1" t="str">
        <f ca="1">IF(Risultati[[#This Row],[Punti_SqrA]]="","",IF(Risultati[[#This Row],[Punti_SqrA]]=3,0,IF(Risultati[[#This Row],[Punti_SqrA]]=0,3,1)))</f>
        <v/>
      </c>
      <c r="M261" s="1" t="str">
        <f ca="1">IF(Risultati[[#This Row],[Punti_SqrA]]="","",SUM(INDEX(INDIRECT(Risultati[[#This Row],[Tabella]]),Risultati[[#This Row],[RigaTab]],3)))</f>
        <v/>
      </c>
      <c r="N261" s="1" t="str">
        <f ca="1">IF(Risultati[[#This Row],[Punti_SqrA]]="","",SUM(INDEX(INDIRECT(Risultati[[#This Row],[Tabella]]),Risultati[[#This Row],[RigaTab]],4)))</f>
        <v/>
      </c>
      <c r="O261" s="1" t="str">
        <f ca="1">Risultati[[#This Row],[SqrA]]&amp;Risultati[[#This Row],[SqrB]]</f>
        <v/>
      </c>
    </row>
    <row r="262" spans="6:15" x14ac:dyDescent="0.2">
      <c r="F262" s="1" t="str" cm="1">
        <f t="array" ref="F262">IF(ROW()-ROW(Risultati[#Headers])&gt;Check[]*(Check[]-1),"",Check[]*(Check[]-1)-Check[]*(Check[]-1)+ROW()-ROW(Risultati[#Headers]))</f>
        <v/>
      </c>
      <c r="G262" s="1" t="str">
        <f>IF(Risultati[[#This Row],[ID_Riga]]="","",VLOOKUP(F262,Helper[],3,TRUE))</f>
        <v/>
      </c>
      <c r="H262" s="1" t="str">
        <f>IF(Risultati[[#This Row],[ID_Riga]]="","",Risultati[[#This Row],[ID_Riga]]-VLOOKUP(Risultati[[#This Row],[ID_Riga]],Helper[],1,TRUE)+1)</f>
        <v/>
      </c>
      <c r="I262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62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62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62" s="1" t="str">
        <f ca="1">IF(Risultati[[#This Row],[Punti_SqrA]]="","",IF(Risultati[[#This Row],[Punti_SqrA]]=3,0,IF(Risultati[[#This Row],[Punti_SqrA]]=0,3,1)))</f>
        <v/>
      </c>
      <c r="M262" s="1" t="str">
        <f ca="1">IF(Risultati[[#This Row],[Punti_SqrA]]="","",SUM(INDEX(INDIRECT(Risultati[[#This Row],[Tabella]]),Risultati[[#This Row],[RigaTab]],3)))</f>
        <v/>
      </c>
      <c r="N262" s="1" t="str">
        <f ca="1">IF(Risultati[[#This Row],[Punti_SqrA]]="","",SUM(INDEX(INDIRECT(Risultati[[#This Row],[Tabella]]),Risultati[[#This Row],[RigaTab]],4)))</f>
        <v/>
      </c>
      <c r="O262" s="1" t="str">
        <f ca="1">Risultati[[#This Row],[SqrA]]&amp;Risultati[[#This Row],[SqrB]]</f>
        <v/>
      </c>
    </row>
    <row r="263" spans="6:15" x14ac:dyDescent="0.2">
      <c r="F263" s="1" t="str" cm="1">
        <f t="array" ref="F263">IF(ROW()-ROW(Risultati[#Headers])&gt;Check[]*(Check[]-1),"",Check[]*(Check[]-1)-Check[]*(Check[]-1)+ROW()-ROW(Risultati[#Headers]))</f>
        <v/>
      </c>
      <c r="G263" s="1" t="str">
        <f>IF(Risultati[[#This Row],[ID_Riga]]="","",VLOOKUP(F263,Helper[],3,TRUE))</f>
        <v/>
      </c>
      <c r="H263" s="1" t="str">
        <f>IF(Risultati[[#This Row],[ID_Riga]]="","",Risultati[[#This Row],[ID_Riga]]-VLOOKUP(Risultati[[#This Row],[ID_Riga]],Helper[],1,TRUE)+1)</f>
        <v/>
      </c>
      <c r="I263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63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63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63" s="1" t="str">
        <f ca="1">IF(Risultati[[#This Row],[Punti_SqrA]]="","",IF(Risultati[[#This Row],[Punti_SqrA]]=3,0,IF(Risultati[[#This Row],[Punti_SqrA]]=0,3,1)))</f>
        <v/>
      </c>
      <c r="M263" s="1" t="str">
        <f ca="1">IF(Risultati[[#This Row],[Punti_SqrA]]="","",SUM(INDEX(INDIRECT(Risultati[[#This Row],[Tabella]]),Risultati[[#This Row],[RigaTab]],3)))</f>
        <v/>
      </c>
      <c r="N263" s="1" t="str">
        <f ca="1">IF(Risultati[[#This Row],[Punti_SqrA]]="","",SUM(INDEX(INDIRECT(Risultati[[#This Row],[Tabella]]),Risultati[[#This Row],[RigaTab]],4)))</f>
        <v/>
      </c>
      <c r="O263" s="1" t="str">
        <f ca="1">Risultati[[#This Row],[SqrA]]&amp;Risultati[[#This Row],[SqrB]]</f>
        <v/>
      </c>
    </row>
    <row r="264" spans="6:15" x14ac:dyDescent="0.2">
      <c r="F264" s="1" t="str" cm="1">
        <f t="array" ref="F264">IF(ROW()-ROW(Risultati[#Headers])&gt;Check[]*(Check[]-1),"",Check[]*(Check[]-1)-Check[]*(Check[]-1)+ROW()-ROW(Risultati[#Headers]))</f>
        <v/>
      </c>
      <c r="G264" s="1" t="str">
        <f>IF(Risultati[[#This Row],[ID_Riga]]="","",VLOOKUP(F264,Helper[],3,TRUE))</f>
        <v/>
      </c>
      <c r="H264" s="1" t="str">
        <f>IF(Risultati[[#This Row],[ID_Riga]]="","",Risultati[[#This Row],[ID_Riga]]-VLOOKUP(Risultati[[#This Row],[ID_Riga]],Helper[],1,TRUE)+1)</f>
        <v/>
      </c>
      <c r="I264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64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64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64" s="1" t="str">
        <f ca="1">IF(Risultati[[#This Row],[Punti_SqrA]]="","",IF(Risultati[[#This Row],[Punti_SqrA]]=3,0,IF(Risultati[[#This Row],[Punti_SqrA]]=0,3,1)))</f>
        <v/>
      </c>
      <c r="M264" s="1" t="str">
        <f ca="1">IF(Risultati[[#This Row],[Punti_SqrA]]="","",SUM(INDEX(INDIRECT(Risultati[[#This Row],[Tabella]]),Risultati[[#This Row],[RigaTab]],3)))</f>
        <v/>
      </c>
      <c r="N264" s="1" t="str">
        <f ca="1">IF(Risultati[[#This Row],[Punti_SqrA]]="","",SUM(INDEX(INDIRECT(Risultati[[#This Row],[Tabella]]),Risultati[[#This Row],[RigaTab]],4)))</f>
        <v/>
      </c>
      <c r="O264" s="1" t="str">
        <f ca="1">Risultati[[#This Row],[SqrA]]&amp;Risultati[[#This Row],[SqrB]]</f>
        <v/>
      </c>
    </row>
    <row r="265" spans="6:15" x14ac:dyDescent="0.2">
      <c r="F265" s="1" t="str" cm="1">
        <f t="array" ref="F265">IF(ROW()-ROW(Risultati[#Headers])&gt;Check[]*(Check[]-1),"",Check[]*(Check[]-1)-Check[]*(Check[]-1)+ROW()-ROW(Risultati[#Headers]))</f>
        <v/>
      </c>
      <c r="G265" s="1" t="str">
        <f>IF(Risultati[[#This Row],[ID_Riga]]="","",VLOOKUP(F265,Helper[],3,TRUE))</f>
        <v/>
      </c>
      <c r="H265" s="1" t="str">
        <f>IF(Risultati[[#This Row],[ID_Riga]]="","",Risultati[[#This Row],[ID_Riga]]-VLOOKUP(Risultati[[#This Row],[ID_Riga]],Helper[],1,TRUE)+1)</f>
        <v/>
      </c>
      <c r="I265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65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65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65" s="1" t="str">
        <f ca="1">IF(Risultati[[#This Row],[Punti_SqrA]]="","",IF(Risultati[[#This Row],[Punti_SqrA]]=3,0,IF(Risultati[[#This Row],[Punti_SqrA]]=0,3,1)))</f>
        <v/>
      </c>
      <c r="M265" s="1" t="str">
        <f ca="1">IF(Risultati[[#This Row],[Punti_SqrA]]="","",SUM(INDEX(INDIRECT(Risultati[[#This Row],[Tabella]]),Risultati[[#This Row],[RigaTab]],3)))</f>
        <v/>
      </c>
      <c r="N265" s="1" t="str">
        <f ca="1">IF(Risultati[[#This Row],[Punti_SqrA]]="","",SUM(INDEX(INDIRECT(Risultati[[#This Row],[Tabella]]),Risultati[[#This Row],[RigaTab]],4)))</f>
        <v/>
      </c>
      <c r="O265" s="1" t="str">
        <f ca="1">Risultati[[#This Row],[SqrA]]&amp;Risultati[[#This Row],[SqrB]]</f>
        <v/>
      </c>
    </row>
    <row r="266" spans="6:15" x14ac:dyDescent="0.2">
      <c r="F266" s="1" t="str" cm="1">
        <f t="array" ref="F266">IF(ROW()-ROW(Risultati[#Headers])&gt;Check[]*(Check[]-1),"",Check[]*(Check[]-1)-Check[]*(Check[]-1)+ROW()-ROW(Risultati[#Headers]))</f>
        <v/>
      </c>
      <c r="G266" s="1" t="str">
        <f>IF(Risultati[[#This Row],[ID_Riga]]="","",VLOOKUP(F266,Helper[],3,TRUE))</f>
        <v/>
      </c>
      <c r="H266" s="1" t="str">
        <f>IF(Risultati[[#This Row],[ID_Riga]]="","",Risultati[[#This Row],[ID_Riga]]-VLOOKUP(Risultati[[#This Row],[ID_Riga]],Helper[],1,TRUE)+1)</f>
        <v/>
      </c>
      <c r="I266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66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66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66" s="1" t="str">
        <f ca="1">IF(Risultati[[#This Row],[Punti_SqrA]]="","",IF(Risultati[[#This Row],[Punti_SqrA]]=3,0,IF(Risultati[[#This Row],[Punti_SqrA]]=0,3,1)))</f>
        <v/>
      </c>
      <c r="M266" s="1" t="str">
        <f ca="1">IF(Risultati[[#This Row],[Punti_SqrA]]="","",SUM(INDEX(INDIRECT(Risultati[[#This Row],[Tabella]]),Risultati[[#This Row],[RigaTab]],3)))</f>
        <v/>
      </c>
      <c r="N266" s="1" t="str">
        <f ca="1">IF(Risultati[[#This Row],[Punti_SqrA]]="","",SUM(INDEX(INDIRECT(Risultati[[#This Row],[Tabella]]),Risultati[[#This Row],[RigaTab]],4)))</f>
        <v/>
      </c>
      <c r="O266" s="1" t="str">
        <f ca="1">Risultati[[#This Row],[SqrA]]&amp;Risultati[[#This Row],[SqrB]]</f>
        <v/>
      </c>
    </row>
    <row r="267" spans="6:15" x14ac:dyDescent="0.2">
      <c r="F267" s="1" t="str" cm="1">
        <f t="array" ref="F267">IF(ROW()-ROW(Risultati[#Headers])&gt;Check[]*(Check[]-1),"",Check[]*(Check[]-1)-Check[]*(Check[]-1)+ROW()-ROW(Risultati[#Headers]))</f>
        <v/>
      </c>
      <c r="G267" s="1" t="str">
        <f>IF(Risultati[[#This Row],[ID_Riga]]="","",VLOOKUP(F267,Helper[],3,TRUE))</f>
        <v/>
      </c>
      <c r="H267" s="1" t="str">
        <f>IF(Risultati[[#This Row],[ID_Riga]]="","",Risultati[[#This Row],[ID_Riga]]-VLOOKUP(Risultati[[#This Row],[ID_Riga]],Helper[],1,TRUE)+1)</f>
        <v/>
      </c>
      <c r="I267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67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67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67" s="1" t="str">
        <f ca="1">IF(Risultati[[#This Row],[Punti_SqrA]]="","",IF(Risultati[[#This Row],[Punti_SqrA]]=3,0,IF(Risultati[[#This Row],[Punti_SqrA]]=0,3,1)))</f>
        <v/>
      </c>
      <c r="M267" s="1" t="str">
        <f ca="1">IF(Risultati[[#This Row],[Punti_SqrA]]="","",SUM(INDEX(INDIRECT(Risultati[[#This Row],[Tabella]]),Risultati[[#This Row],[RigaTab]],3)))</f>
        <v/>
      </c>
      <c r="N267" s="1" t="str">
        <f ca="1">IF(Risultati[[#This Row],[Punti_SqrA]]="","",SUM(INDEX(INDIRECT(Risultati[[#This Row],[Tabella]]),Risultati[[#This Row],[RigaTab]],4)))</f>
        <v/>
      </c>
      <c r="O267" s="1" t="str">
        <f ca="1">Risultati[[#This Row],[SqrA]]&amp;Risultati[[#This Row],[SqrB]]</f>
        <v/>
      </c>
    </row>
    <row r="268" spans="6:15" x14ac:dyDescent="0.2">
      <c r="F268" s="1" t="str" cm="1">
        <f t="array" ref="F268">IF(ROW()-ROW(Risultati[#Headers])&gt;Check[]*(Check[]-1),"",Check[]*(Check[]-1)-Check[]*(Check[]-1)+ROW()-ROW(Risultati[#Headers]))</f>
        <v/>
      </c>
      <c r="G268" s="1" t="str">
        <f>IF(Risultati[[#This Row],[ID_Riga]]="","",VLOOKUP(F268,Helper[],3,TRUE))</f>
        <v/>
      </c>
      <c r="H268" s="1" t="str">
        <f>IF(Risultati[[#This Row],[ID_Riga]]="","",Risultati[[#This Row],[ID_Riga]]-VLOOKUP(Risultati[[#This Row],[ID_Riga]],Helper[],1,TRUE)+1)</f>
        <v/>
      </c>
      <c r="I268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68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68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68" s="1" t="str">
        <f ca="1">IF(Risultati[[#This Row],[Punti_SqrA]]="","",IF(Risultati[[#This Row],[Punti_SqrA]]=3,0,IF(Risultati[[#This Row],[Punti_SqrA]]=0,3,1)))</f>
        <v/>
      </c>
      <c r="M268" s="1" t="str">
        <f ca="1">IF(Risultati[[#This Row],[Punti_SqrA]]="","",SUM(INDEX(INDIRECT(Risultati[[#This Row],[Tabella]]),Risultati[[#This Row],[RigaTab]],3)))</f>
        <v/>
      </c>
      <c r="N268" s="1" t="str">
        <f ca="1">IF(Risultati[[#This Row],[Punti_SqrA]]="","",SUM(INDEX(INDIRECT(Risultati[[#This Row],[Tabella]]),Risultati[[#This Row],[RigaTab]],4)))</f>
        <v/>
      </c>
      <c r="O268" s="1" t="str">
        <f ca="1">Risultati[[#This Row],[SqrA]]&amp;Risultati[[#This Row],[SqrB]]</f>
        <v/>
      </c>
    </row>
    <row r="269" spans="6:15" x14ac:dyDescent="0.2">
      <c r="F269" s="1" t="str" cm="1">
        <f t="array" ref="F269">IF(ROW()-ROW(Risultati[#Headers])&gt;Check[]*(Check[]-1),"",Check[]*(Check[]-1)-Check[]*(Check[]-1)+ROW()-ROW(Risultati[#Headers]))</f>
        <v/>
      </c>
      <c r="G269" s="1" t="str">
        <f>IF(Risultati[[#This Row],[ID_Riga]]="","",VLOOKUP(F269,Helper[],3,TRUE))</f>
        <v/>
      </c>
      <c r="H269" s="1" t="str">
        <f>IF(Risultati[[#This Row],[ID_Riga]]="","",Risultati[[#This Row],[ID_Riga]]-VLOOKUP(Risultati[[#This Row],[ID_Riga]],Helper[],1,TRUE)+1)</f>
        <v/>
      </c>
      <c r="I269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69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69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69" s="1" t="str">
        <f ca="1">IF(Risultati[[#This Row],[Punti_SqrA]]="","",IF(Risultati[[#This Row],[Punti_SqrA]]=3,0,IF(Risultati[[#This Row],[Punti_SqrA]]=0,3,1)))</f>
        <v/>
      </c>
      <c r="M269" s="1" t="str">
        <f ca="1">IF(Risultati[[#This Row],[Punti_SqrA]]="","",SUM(INDEX(INDIRECT(Risultati[[#This Row],[Tabella]]),Risultati[[#This Row],[RigaTab]],3)))</f>
        <v/>
      </c>
      <c r="N269" s="1" t="str">
        <f ca="1">IF(Risultati[[#This Row],[Punti_SqrA]]="","",SUM(INDEX(INDIRECT(Risultati[[#This Row],[Tabella]]),Risultati[[#This Row],[RigaTab]],4)))</f>
        <v/>
      </c>
      <c r="O269" s="1" t="str">
        <f ca="1">Risultati[[#This Row],[SqrA]]&amp;Risultati[[#This Row],[SqrB]]</f>
        <v/>
      </c>
    </row>
    <row r="270" spans="6:15" x14ac:dyDescent="0.2">
      <c r="F270" s="1" t="str" cm="1">
        <f t="array" ref="F270">IF(ROW()-ROW(Risultati[#Headers])&gt;Check[]*(Check[]-1),"",Check[]*(Check[]-1)-Check[]*(Check[]-1)+ROW()-ROW(Risultati[#Headers]))</f>
        <v/>
      </c>
      <c r="G270" s="1" t="str">
        <f>IF(Risultati[[#This Row],[ID_Riga]]="","",VLOOKUP(F270,Helper[],3,TRUE))</f>
        <v/>
      </c>
      <c r="H270" s="1" t="str">
        <f>IF(Risultati[[#This Row],[ID_Riga]]="","",Risultati[[#This Row],[ID_Riga]]-VLOOKUP(Risultati[[#This Row],[ID_Riga]],Helper[],1,TRUE)+1)</f>
        <v/>
      </c>
      <c r="I270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70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70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70" s="1" t="str">
        <f ca="1">IF(Risultati[[#This Row],[Punti_SqrA]]="","",IF(Risultati[[#This Row],[Punti_SqrA]]=3,0,IF(Risultati[[#This Row],[Punti_SqrA]]=0,3,1)))</f>
        <v/>
      </c>
      <c r="M270" s="1" t="str">
        <f ca="1">IF(Risultati[[#This Row],[Punti_SqrA]]="","",SUM(INDEX(INDIRECT(Risultati[[#This Row],[Tabella]]),Risultati[[#This Row],[RigaTab]],3)))</f>
        <v/>
      </c>
      <c r="N270" s="1" t="str">
        <f ca="1">IF(Risultati[[#This Row],[Punti_SqrA]]="","",SUM(INDEX(INDIRECT(Risultati[[#This Row],[Tabella]]),Risultati[[#This Row],[RigaTab]],4)))</f>
        <v/>
      </c>
      <c r="O270" s="1" t="str">
        <f ca="1">Risultati[[#This Row],[SqrA]]&amp;Risultati[[#This Row],[SqrB]]</f>
        <v/>
      </c>
    </row>
    <row r="271" spans="6:15" x14ac:dyDescent="0.2">
      <c r="F271" s="1" t="str" cm="1">
        <f t="array" ref="F271">IF(ROW()-ROW(Risultati[#Headers])&gt;Check[]*(Check[]-1),"",Check[]*(Check[]-1)-Check[]*(Check[]-1)+ROW()-ROW(Risultati[#Headers]))</f>
        <v/>
      </c>
      <c r="G271" s="1" t="str">
        <f>IF(Risultati[[#This Row],[ID_Riga]]="","",VLOOKUP(F271,Helper[],3,TRUE))</f>
        <v/>
      </c>
      <c r="H271" s="1" t="str">
        <f>IF(Risultati[[#This Row],[ID_Riga]]="","",Risultati[[#This Row],[ID_Riga]]-VLOOKUP(Risultati[[#This Row],[ID_Riga]],Helper[],1,TRUE)+1)</f>
        <v/>
      </c>
      <c r="I271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71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71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71" s="1" t="str">
        <f ca="1">IF(Risultati[[#This Row],[Punti_SqrA]]="","",IF(Risultati[[#This Row],[Punti_SqrA]]=3,0,IF(Risultati[[#This Row],[Punti_SqrA]]=0,3,1)))</f>
        <v/>
      </c>
      <c r="M271" s="1" t="str">
        <f ca="1">IF(Risultati[[#This Row],[Punti_SqrA]]="","",SUM(INDEX(INDIRECT(Risultati[[#This Row],[Tabella]]),Risultati[[#This Row],[RigaTab]],3)))</f>
        <v/>
      </c>
      <c r="N271" s="1" t="str">
        <f ca="1">IF(Risultati[[#This Row],[Punti_SqrA]]="","",SUM(INDEX(INDIRECT(Risultati[[#This Row],[Tabella]]),Risultati[[#This Row],[RigaTab]],4)))</f>
        <v/>
      </c>
      <c r="O271" s="1" t="str">
        <f ca="1">Risultati[[#This Row],[SqrA]]&amp;Risultati[[#This Row],[SqrB]]</f>
        <v/>
      </c>
    </row>
    <row r="272" spans="6:15" x14ac:dyDescent="0.2">
      <c r="F272" s="1" t="str" cm="1">
        <f t="array" ref="F272">IF(ROW()-ROW(Risultati[#Headers])&gt;Check[]*(Check[]-1),"",Check[]*(Check[]-1)-Check[]*(Check[]-1)+ROW()-ROW(Risultati[#Headers]))</f>
        <v/>
      </c>
      <c r="G272" s="1" t="str">
        <f>IF(Risultati[[#This Row],[ID_Riga]]="","",VLOOKUP(F272,Helper[],3,TRUE))</f>
        <v/>
      </c>
      <c r="H272" s="1" t="str">
        <f>IF(Risultati[[#This Row],[ID_Riga]]="","",Risultati[[#This Row],[ID_Riga]]-VLOOKUP(Risultati[[#This Row],[ID_Riga]],Helper[],1,TRUE)+1)</f>
        <v/>
      </c>
      <c r="I272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72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72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72" s="1" t="str">
        <f ca="1">IF(Risultati[[#This Row],[Punti_SqrA]]="","",IF(Risultati[[#This Row],[Punti_SqrA]]=3,0,IF(Risultati[[#This Row],[Punti_SqrA]]=0,3,1)))</f>
        <v/>
      </c>
      <c r="M272" s="1" t="str">
        <f ca="1">IF(Risultati[[#This Row],[Punti_SqrA]]="","",SUM(INDEX(INDIRECT(Risultati[[#This Row],[Tabella]]),Risultati[[#This Row],[RigaTab]],3)))</f>
        <v/>
      </c>
      <c r="N272" s="1" t="str">
        <f ca="1">IF(Risultati[[#This Row],[Punti_SqrA]]="","",SUM(INDEX(INDIRECT(Risultati[[#This Row],[Tabella]]),Risultati[[#This Row],[RigaTab]],4)))</f>
        <v/>
      </c>
      <c r="O272" s="1" t="str">
        <f ca="1">Risultati[[#This Row],[SqrA]]&amp;Risultati[[#This Row],[SqrB]]</f>
        <v/>
      </c>
    </row>
    <row r="273" spans="6:15" x14ac:dyDescent="0.2">
      <c r="F273" s="1" t="str" cm="1">
        <f t="array" ref="F273">IF(ROW()-ROW(Risultati[#Headers])&gt;Check[]*(Check[]-1),"",Check[]*(Check[]-1)-Check[]*(Check[]-1)+ROW()-ROW(Risultati[#Headers]))</f>
        <v/>
      </c>
      <c r="G273" s="1" t="str">
        <f>IF(Risultati[[#This Row],[ID_Riga]]="","",VLOOKUP(F273,Helper[],3,TRUE))</f>
        <v/>
      </c>
      <c r="H273" s="1" t="str">
        <f>IF(Risultati[[#This Row],[ID_Riga]]="","",Risultati[[#This Row],[ID_Riga]]-VLOOKUP(Risultati[[#This Row],[ID_Riga]],Helper[],1,TRUE)+1)</f>
        <v/>
      </c>
      <c r="I273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73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73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73" s="1" t="str">
        <f ca="1">IF(Risultati[[#This Row],[Punti_SqrA]]="","",IF(Risultati[[#This Row],[Punti_SqrA]]=3,0,IF(Risultati[[#This Row],[Punti_SqrA]]=0,3,1)))</f>
        <v/>
      </c>
      <c r="M273" s="1" t="str">
        <f ca="1">IF(Risultati[[#This Row],[Punti_SqrA]]="","",SUM(INDEX(INDIRECT(Risultati[[#This Row],[Tabella]]),Risultati[[#This Row],[RigaTab]],3)))</f>
        <v/>
      </c>
      <c r="N273" s="1" t="str">
        <f ca="1">IF(Risultati[[#This Row],[Punti_SqrA]]="","",SUM(INDEX(INDIRECT(Risultati[[#This Row],[Tabella]]),Risultati[[#This Row],[RigaTab]],4)))</f>
        <v/>
      </c>
      <c r="O273" s="1" t="str">
        <f ca="1">Risultati[[#This Row],[SqrA]]&amp;Risultati[[#This Row],[SqrB]]</f>
        <v/>
      </c>
    </row>
    <row r="274" spans="6:15" x14ac:dyDescent="0.2">
      <c r="F274" s="1" t="str" cm="1">
        <f t="array" ref="F274">IF(ROW()-ROW(Risultati[#Headers])&gt;Check[]*(Check[]-1),"",Check[]*(Check[]-1)-Check[]*(Check[]-1)+ROW()-ROW(Risultati[#Headers]))</f>
        <v/>
      </c>
      <c r="G274" s="1" t="str">
        <f>IF(Risultati[[#This Row],[ID_Riga]]="","",VLOOKUP(F274,Helper[],3,TRUE))</f>
        <v/>
      </c>
      <c r="H274" s="1" t="str">
        <f>IF(Risultati[[#This Row],[ID_Riga]]="","",Risultati[[#This Row],[ID_Riga]]-VLOOKUP(Risultati[[#This Row],[ID_Riga]],Helper[],1,TRUE)+1)</f>
        <v/>
      </c>
      <c r="I274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74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74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74" s="1" t="str">
        <f ca="1">IF(Risultati[[#This Row],[Punti_SqrA]]="","",IF(Risultati[[#This Row],[Punti_SqrA]]=3,0,IF(Risultati[[#This Row],[Punti_SqrA]]=0,3,1)))</f>
        <v/>
      </c>
      <c r="M274" s="1" t="str">
        <f ca="1">IF(Risultati[[#This Row],[Punti_SqrA]]="","",SUM(INDEX(INDIRECT(Risultati[[#This Row],[Tabella]]),Risultati[[#This Row],[RigaTab]],3)))</f>
        <v/>
      </c>
      <c r="N274" s="1" t="str">
        <f ca="1">IF(Risultati[[#This Row],[Punti_SqrA]]="","",SUM(INDEX(INDIRECT(Risultati[[#This Row],[Tabella]]),Risultati[[#This Row],[RigaTab]],4)))</f>
        <v/>
      </c>
      <c r="O274" s="1" t="str">
        <f ca="1">Risultati[[#This Row],[SqrA]]&amp;Risultati[[#This Row],[SqrB]]</f>
        <v/>
      </c>
    </row>
    <row r="275" spans="6:15" x14ac:dyDescent="0.2">
      <c r="F275" s="1" t="str" cm="1">
        <f t="array" ref="F275">IF(ROW()-ROW(Risultati[#Headers])&gt;Check[]*(Check[]-1),"",Check[]*(Check[]-1)-Check[]*(Check[]-1)+ROW()-ROW(Risultati[#Headers]))</f>
        <v/>
      </c>
      <c r="G275" s="1" t="str">
        <f>IF(Risultati[[#This Row],[ID_Riga]]="","",VLOOKUP(F275,Helper[],3,TRUE))</f>
        <v/>
      </c>
      <c r="H275" s="1" t="str">
        <f>IF(Risultati[[#This Row],[ID_Riga]]="","",Risultati[[#This Row],[ID_Riga]]-VLOOKUP(Risultati[[#This Row],[ID_Riga]],Helper[],1,TRUE)+1)</f>
        <v/>
      </c>
      <c r="I275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75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75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75" s="1" t="str">
        <f ca="1">IF(Risultati[[#This Row],[Punti_SqrA]]="","",IF(Risultati[[#This Row],[Punti_SqrA]]=3,0,IF(Risultati[[#This Row],[Punti_SqrA]]=0,3,1)))</f>
        <v/>
      </c>
      <c r="M275" s="1" t="str">
        <f ca="1">IF(Risultati[[#This Row],[Punti_SqrA]]="","",SUM(INDEX(INDIRECT(Risultati[[#This Row],[Tabella]]),Risultati[[#This Row],[RigaTab]],3)))</f>
        <v/>
      </c>
      <c r="N275" s="1" t="str">
        <f ca="1">IF(Risultati[[#This Row],[Punti_SqrA]]="","",SUM(INDEX(INDIRECT(Risultati[[#This Row],[Tabella]]),Risultati[[#This Row],[RigaTab]],4)))</f>
        <v/>
      </c>
      <c r="O275" s="1" t="str">
        <f ca="1">Risultati[[#This Row],[SqrA]]&amp;Risultati[[#This Row],[SqrB]]</f>
        <v/>
      </c>
    </row>
    <row r="276" spans="6:15" x14ac:dyDescent="0.2">
      <c r="F276" s="1" t="str" cm="1">
        <f t="array" ref="F276">IF(ROW()-ROW(Risultati[#Headers])&gt;Check[]*(Check[]-1),"",Check[]*(Check[]-1)-Check[]*(Check[]-1)+ROW()-ROW(Risultati[#Headers]))</f>
        <v/>
      </c>
      <c r="G276" s="1" t="str">
        <f>IF(Risultati[[#This Row],[ID_Riga]]="","",VLOOKUP(F276,Helper[],3,TRUE))</f>
        <v/>
      </c>
      <c r="H276" s="1" t="str">
        <f>IF(Risultati[[#This Row],[ID_Riga]]="","",Risultati[[#This Row],[ID_Riga]]-VLOOKUP(Risultati[[#This Row],[ID_Riga]],Helper[],1,TRUE)+1)</f>
        <v/>
      </c>
      <c r="I276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76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76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76" s="1" t="str">
        <f ca="1">IF(Risultati[[#This Row],[Punti_SqrA]]="","",IF(Risultati[[#This Row],[Punti_SqrA]]=3,0,IF(Risultati[[#This Row],[Punti_SqrA]]=0,3,1)))</f>
        <v/>
      </c>
      <c r="M276" s="1" t="str">
        <f ca="1">IF(Risultati[[#This Row],[Punti_SqrA]]="","",SUM(INDEX(INDIRECT(Risultati[[#This Row],[Tabella]]),Risultati[[#This Row],[RigaTab]],3)))</f>
        <v/>
      </c>
      <c r="N276" s="1" t="str">
        <f ca="1">IF(Risultati[[#This Row],[Punti_SqrA]]="","",SUM(INDEX(INDIRECT(Risultati[[#This Row],[Tabella]]),Risultati[[#This Row],[RigaTab]],4)))</f>
        <v/>
      </c>
      <c r="O276" s="1" t="str">
        <f ca="1">Risultati[[#This Row],[SqrA]]&amp;Risultati[[#This Row],[SqrB]]</f>
        <v/>
      </c>
    </row>
    <row r="277" spans="6:15" x14ac:dyDescent="0.2">
      <c r="F277" s="1" t="str" cm="1">
        <f t="array" ref="F277">IF(ROW()-ROW(Risultati[#Headers])&gt;Check[]*(Check[]-1),"",Check[]*(Check[]-1)-Check[]*(Check[]-1)+ROW()-ROW(Risultati[#Headers]))</f>
        <v/>
      </c>
      <c r="G277" s="1" t="str">
        <f>IF(Risultati[[#This Row],[ID_Riga]]="","",VLOOKUP(F277,Helper[],3,TRUE))</f>
        <v/>
      </c>
      <c r="H277" s="1" t="str">
        <f>IF(Risultati[[#This Row],[ID_Riga]]="","",Risultati[[#This Row],[ID_Riga]]-VLOOKUP(Risultati[[#This Row],[ID_Riga]],Helper[],1,TRUE)+1)</f>
        <v/>
      </c>
      <c r="I277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77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77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77" s="1" t="str">
        <f ca="1">IF(Risultati[[#This Row],[Punti_SqrA]]="","",IF(Risultati[[#This Row],[Punti_SqrA]]=3,0,IF(Risultati[[#This Row],[Punti_SqrA]]=0,3,1)))</f>
        <v/>
      </c>
      <c r="M277" s="1" t="str">
        <f ca="1">IF(Risultati[[#This Row],[Punti_SqrA]]="","",SUM(INDEX(INDIRECT(Risultati[[#This Row],[Tabella]]),Risultati[[#This Row],[RigaTab]],3)))</f>
        <v/>
      </c>
      <c r="N277" s="1" t="str">
        <f ca="1">IF(Risultati[[#This Row],[Punti_SqrA]]="","",SUM(INDEX(INDIRECT(Risultati[[#This Row],[Tabella]]),Risultati[[#This Row],[RigaTab]],4)))</f>
        <v/>
      </c>
      <c r="O277" s="1" t="str">
        <f ca="1">Risultati[[#This Row],[SqrA]]&amp;Risultati[[#This Row],[SqrB]]</f>
        <v/>
      </c>
    </row>
    <row r="278" spans="6:15" x14ac:dyDescent="0.2">
      <c r="F278" s="1" t="str" cm="1">
        <f t="array" ref="F278">IF(ROW()-ROW(Risultati[#Headers])&gt;Check[]*(Check[]-1),"",Check[]*(Check[]-1)-Check[]*(Check[]-1)+ROW()-ROW(Risultati[#Headers]))</f>
        <v/>
      </c>
      <c r="G278" s="1" t="str">
        <f>IF(Risultati[[#This Row],[ID_Riga]]="","",VLOOKUP(F278,Helper[],3,TRUE))</f>
        <v/>
      </c>
      <c r="H278" s="1" t="str">
        <f>IF(Risultati[[#This Row],[ID_Riga]]="","",Risultati[[#This Row],[ID_Riga]]-VLOOKUP(Risultati[[#This Row],[ID_Riga]],Helper[],1,TRUE)+1)</f>
        <v/>
      </c>
      <c r="I278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78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78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78" s="1" t="str">
        <f ca="1">IF(Risultati[[#This Row],[Punti_SqrA]]="","",IF(Risultati[[#This Row],[Punti_SqrA]]=3,0,IF(Risultati[[#This Row],[Punti_SqrA]]=0,3,1)))</f>
        <v/>
      </c>
      <c r="M278" s="1" t="str">
        <f ca="1">IF(Risultati[[#This Row],[Punti_SqrA]]="","",SUM(INDEX(INDIRECT(Risultati[[#This Row],[Tabella]]),Risultati[[#This Row],[RigaTab]],3)))</f>
        <v/>
      </c>
      <c r="N278" s="1" t="str">
        <f ca="1">IF(Risultati[[#This Row],[Punti_SqrA]]="","",SUM(INDEX(INDIRECT(Risultati[[#This Row],[Tabella]]),Risultati[[#This Row],[RigaTab]],4)))</f>
        <v/>
      </c>
      <c r="O278" s="1" t="str">
        <f ca="1">Risultati[[#This Row],[SqrA]]&amp;Risultati[[#This Row],[SqrB]]</f>
        <v/>
      </c>
    </row>
    <row r="279" spans="6:15" x14ac:dyDescent="0.2">
      <c r="F279" s="1" t="str" cm="1">
        <f t="array" ref="F279">IF(ROW()-ROW(Risultati[#Headers])&gt;Check[]*(Check[]-1),"",Check[]*(Check[]-1)-Check[]*(Check[]-1)+ROW()-ROW(Risultati[#Headers]))</f>
        <v/>
      </c>
      <c r="G279" s="1" t="str">
        <f>IF(Risultati[[#This Row],[ID_Riga]]="","",VLOOKUP(F279,Helper[],3,TRUE))</f>
        <v/>
      </c>
      <c r="H279" s="1" t="str">
        <f>IF(Risultati[[#This Row],[ID_Riga]]="","",Risultati[[#This Row],[ID_Riga]]-VLOOKUP(Risultati[[#This Row],[ID_Riga]],Helper[],1,TRUE)+1)</f>
        <v/>
      </c>
      <c r="I279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79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79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79" s="1" t="str">
        <f ca="1">IF(Risultati[[#This Row],[Punti_SqrA]]="","",IF(Risultati[[#This Row],[Punti_SqrA]]=3,0,IF(Risultati[[#This Row],[Punti_SqrA]]=0,3,1)))</f>
        <v/>
      </c>
      <c r="M279" s="1" t="str">
        <f ca="1">IF(Risultati[[#This Row],[Punti_SqrA]]="","",SUM(INDEX(INDIRECT(Risultati[[#This Row],[Tabella]]),Risultati[[#This Row],[RigaTab]],3)))</f>
        <v/>
      </c>
      <c r="N279" s="1" t="str">
        <f ca="1">IF(Risultati[[#This Row],[Punti_SqrA]]="","",SUM(INDEX(INDIRECT(Risultati[[#This Row],[Tabella]]),Risultati[[#This Row],[RigaTab]],4)))</f>
        <v/>
      </c>
      <c r="O279" s="1" t="str">
        <f ca="1">Risultati[[#This Row],[SqrA]]&amp;Risultati[[#This Row],[SqrB]]</f>
        <v/>
      </c>
    </row>
    <row r="280" spans="6:15" x14ac:dyDescent="0.2">
      <c r="F280" s="1" t="str" cm="1">
        <f t="array" ref="F280">IF(ROW()-ROW(Risultati[#Headers])&gt;Check[]*(Check[]-1),"",Check[]*(Check[]-1)-Check[]*(Check[]-1)+ROW()-ROW(Risultati[#Headers]))</f>
        <v/>
      </c>
      <c r="G280" s="1" t="str">
        <f>IF(Risultati[[#This Row],[ID_Riga]]="","",VLOOKUP(F280,Helper[],3,TRUE))</f>
        <v/>
      </c>
      <c r="H280" s="1" t="str">
        <f>IF(Risultati[[#This Row],[ID_Riga]]="","",Risultati[[#This Row],[ID_Riga]]-VLOOKUP(Risultati[[#This Row],[ID_Riga]],Helper[],1,TRUE)+1)</f>
        <v/>
      </c>
      <c r="I280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80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80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80" s="1" t="str">
        <f ca="1">IF(Risultati[[#This Row],[Punti_SqrA]]="","",IF(Risultati[[#This Row],[Punti_SqrA]]=3,0,IF(Risultati[[#This Row],[Punti_SqrA]]=0,3,1)))</f>
        <v/>
      </c>
      <c r="M280" s="1" t="str">
        <f ca="1">IF(Risultati[[#This Row],[Punti_SqrA]]="","",SUM(INDEX(INDIRECT(Risultati[[#This Row],[Tabella]]),Risultati[[#This Row],[RigaTab]],3)))</f>
        <v/>
      </c>
      <c r="N280" s="1" t="str">
        <f ca="1">IF(Risultati[[#This Row],[Punti_SqrA]]="","",SUM(INDEX(INDIRECT(Risultati[[#This Row],[Tabella]]),Risultati[[#This Row],[RigaTab]],4)))</f>
        <v/>
      </c>
      <c r="O280" s="1" t="str">
        <f ca="1">Risultati[[#This Row],[SqrA]]&amp;Risultati[[#This Row],[SqrB]]</f>
        <v/>
      </c>
    </row>
    <row r="281" spans="6:15" x14ac:dyDescent="0.2">
      <c r="F281" s="1" t="str" cm="1">
        <f t="array" ref="F281">IF(ROW()-ROW(Risultati[#Headers])&gt;Check[]*(Check[]-1),"",Check[]*(Check[]-1)-Check[]*(Check[]-1)+ROW()-ROW(Risultati[#Headers]))</f>
        <v/>
      </c>
      <c r="G281" s="1" t="str">
        <f>IF(Risultati[[#This Row],[ID_Riga]]="","",VLOOKUP(F281,Helper[],3,TRUE))</f>
        <v/>
      </c>
      <c r="H281" s="1" t="str">
        <f>IF(Risultati[[#This Row],[ID_Riga]]="","",Risultati[[#This Row],[ID_Riga]]-VLOOKUP(Risultati[[#This Row],[ID_Riga]],Helper[],1,TRUE)+1)</f>
        <v/>
      </c>
      <c r="I281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81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81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81" s="1" t="str">
        <f ca="1">IF(Risultati[[#This Row],[Punti_SqrA]]="","",IF(Risultati[[#This Row],[Punti_SqrA]]=3,0,IF(Risultati[[#This Row],[Punti_SqrA]]=0,3,1)))</f>
        <v/>
      </c>
      <c r="M281" s="1" t="str">
        <f ca="1">IF(Risultati[[#This Row],[Punti_SqrA]]="","",SUM(INDEX(INDIRECT(Risultati[[#This Row],[Tabella]]),Risultati[[#This Row],[RigaTab]],3)))</f>
        <v/>
      </c>
      <c r="N281" s="1" t="str">
        <f ca="1">IF(Risultati[[#This Row],[Punti_SqrA]]="","",SUM(INDEX(INDIRECT(Risultati[[#This Row],[Tabella]]),Risultati[[#This Row],[RigaTab]],4)))</f>
        <v/>
      </c>
      <c r="O281" s="1" t="str">
        <f ca="1">Risultati[[#This Row],[SqrA]]&amp;Risultati[[#This Row],[SqrB]]</f>
        <v/>
      </c>
    </row>
    <row r="282" spans="6:15" x14ac:dyDescent="0.2">
      <c r="F282" s="1" t="str" cm="1">
        <f t="array" ref="F282">IF(ROW()-ROW(Risultati[#Headers])&gt;Check[]*(Check[]-1),"",Check[]*(Check[]-1)-Check[]*(Check[]-1)+ROW()-ROW(Risultati[#Headers]))</f>
        <v/>
      </c>
      <c r="G282" s="1" t="str">
        <f>IF(Risultati[[#This Row],[ID_Riga]]="","",VLOOKUP(F282,Helper[],3,TRUE))</f>
        <v/>
      </c>
      <c r="H282" s="1" t="str">
        <f>IF(Risultati[[#This Row],[ID_Riga]]="","",Risultati[[#This Row],[ID_Riga]]-VLOOKUP(Risultati[[#This Row],[ID_Riga]],Helper[],1,TRUE)+1)</f>
        <v/>
      </c>
      <c r="I282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82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82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82" s="1" t="str">
        <f ca="1">IF(Risultati[[#This Row],[Punti_SqrA]]="","",IF(Risultati[[#This Row],[Punti_SqrA]]=3,0,IF(Risultati[[#This Row],[Punti_SqrA]]=0,3,1)))</f>
        <v/>
      </c>
      <c r="M282" s="1" t="str">
        <f ca="1">IF(Risultati[[#This Row],[Punti_SqrA]]="","",SUM(INDEX(INDIRECT(Risultati[[#This Row],[Tabella]]),Risultati[[#This Row],[RigaTab]],3)))</f>
        <v/>
      </c>
      <c r="N282" s="1" t="str">
        <f ca="1">IF(Risultati[[#This Row],[Punti_SqrA]]="","",SUM(INDEX(INDIRECT(Risultati[[#This Row],[Tabella]]),Risultati[[#This Row],[RigaTab]],4)))</f>
        <v/>
      </c>
      <c r="O282" s="1" t="str">
        <f ca="1">Risultati[[#This Row],[SqrA]]&amp;Risultati[[#This Row],[SqrB]]</f>
        <v/>
      </c>
    </row>
    <row r="283" spans="6:15" x14ac:dyDescent="0.2">
      <c r="F283" s="1" t="str" cm="1">
        <f t="array" ref="F283">IF(ROW()-ROW(Risultati[#Headers])&gt;Check[]*(Check[]-1),"",Check[]*(Check[]-1)-Check[]*(Check[]-1)+ROW()-ROW(Risultati[#Headers]))</f>
        <v/>
      </c>
      <c r="G283" s="1" t="str">
        <f>IF(Risultati[[#This Row],[ID_Riga]]="","",VLOOKUP(F283,Helper[],3,TRUE))</f>
        <v/>
      </c>
      <c r="H283" s="1" t="str">
        <f>IF(Risultati[[#This Row],[ID_Riga]]="","",Risultati[[#This Row],[ID_Riga]]-VLOOKUP(Risultati[[#This Row],[ID_Riga]],Helper[],1,TRUE)+1)</f>
        <v/>
      </c>
      <c r="I283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83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83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83" s="1" t="str">
        <f ca="1">IF(Risultati[[#This Row],[Punti_SqrA]]="","",IF(Risultati[[#This Row],[Punti_SqrA]]=3,0,IF(Risultati[[#This Row],[Punti_SqrA]]=0,3,1)))</f>
        <v/>
      </c>
      <c r="M283" s="1" t="str">
        <f ca="1">IF(Risultati[[#This Row],[Punti_SqrA]]="","",SUM(INDEX(INDIRECT(Risultati[[#This Row],[Tabella]]),Risultati[[#This Row],[RigaTab]],3)))</f>
        <v/>
      </c>
      <c r="N283" s="1" t="str">
        <f ca="1">IF(Risultati[[#This Row],[Punti_SqrA]]="","",SUM(INDEX(INDIRECT(Risultati[[#This Row],[Tabella]]),Risultati[[#This Row],[RigaTab]],4)))</f>
        <v/>
      </c>
      <c r="O283" s="1" t="str">
        <f ca="1">Risultati[[#This Row],[SqrA]]&amp;Risultati[[#This Row],[SqrB]]</f>
        <v/>
      </c>
    </row>
    <row r="284" spans="6:15" x14ac:dyDescent="0.2">
      <c r="F284" s="1" t="str" cm="1">
        <f t="array" ref="F284">IF(ROW()-ROW(Risultati[#Headers])&gt;Check[]*(Check[]-1),"",Check[]*(Check[]-1)-Check[]*(Check[]-1)+ROW()-ROW(Risultati[#Headers]))</f>
        <v/>
      </c>
      <c r="G284" s="1" t="str">
        <f>IF(Risultati[[#This Row],[ID_Riga]]="","",VLOOKUP(F284,Helper[],3,TRUE))</f>
        <v/>
      </c>
      <c r="H284" s="1" t="str">
        <f>IF(Risultati[[#This Row],[ID_Riga]]="","",Risultati[[#This Row],[ID_Riga]]-VLOOKUP(Risultati[[#This Row],[ID_Riga]],Helper[],1,TRUE)+1)</f>
        <v/>
      </c>
      <c r="I284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84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84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84" s="1" t="str">
        <f ca="1">IF(Risultati[[#This Row],[Punti_SqrA]]="","",IF(Risultati[[#This Row],[Punti_SqrA]]=3,0,IF(Risultati[[#This Row],[Punti_SqrA]]=0,3,1)))</f>
        <v/>
      </c>
      <c r="M284" s="1" t="str">
        <f ca="1">IF(Risultati[[#This Row],[Punti_SqrA]]="","",SUM(INDEX(INDIRECT(Risultati[[#This Row],[Tabella]]),Risultati[[#This Row],[RigaTab]],3)))</f>
        <v/>
      </c>
      <c r="N284" s="1" t="str">
        <f ca="1">IF(Risultati[[#This Row],[Punti_SqrA]]="","",SUM(INDEX(INDIRECT(Risultati[[#This Row],[Tabella]]),Risultati[[#This Row],[RigaTab]],4)))</f>
        <v/>
      </c>
      <c r="O284" s="1" t="str">
        <f ca="1">Risultati[[#This Row],[SqrA]]&amp;Risultati[[#This Row],[SqrB]]</f>
        <v/>
      </c>
    </row>
    <row r="285" spans="6:15" x14ac:dyDescent="0.2">
      <c r="F285" s="1" t="str" cm="1">
        <f t="array" ref="F285">IF(ROW()-ROW(Risultati[#Headers])&gt;Check[]*(Check[]-1),"",Check[]*(Check[]-1)-Check[]*(Check[]-1)+ROW()-ROW(Risultati[#Headers]))</f>
        <v/>
      </c>
      <c r="G285" s="1" t="str">
        <f>IF(Risultati[[#This Row],[ID_Riga]]="","",VLOOKUP(F285,Helper[],3,TRUE))</f>
        <v/>
      </c>
      <c r="H285" s="1" t="str">
        <f>IF(Risultati[[#This Row],[ID_Riga]]="","",Risultati[[#This Row],[ID_Riga]]-VLOOKUP(Risultati[[#This Row],[ID_Riga]],Helper[],1,TRUE)+1)</f>
        <v/>
      </c>
      <c r="I285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85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85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85" s="1" t="str">
        <f ca="1">IF(Risultati[[#This Row],[Punti_SqrA]]="","",IF(Risultati[[#This Row],[Punti_SqrA]]=3,0,IF(Risultati[[#This Row],[Punti_SqrA]]=0,3,1)))</f>
        <v/>
      </c>
      <c r="M285" s="1" t="str">
        <f ca="1">IF(Risultati[[#This Row],[Punti_SqrA]]="","",SUM(INDEX(INDIRECT(Risultati[[#This Row],[Tabella]]),Risultati[[#This Row],[RigaTab]],3)))</f>
        <v/>
      </c>
      <c r="N285" s="1" t="str">
        <f ca="1">IF(Risultati[[#This Row],[Punti_SqrA]]="","",SUM(INDEX(INDIRECT(Risultati[[#This Row],[Tabella]]),Risultati[[#This Row],[RigaTab]],4)))</f>
        <v/>
      </c>
      <c r="O285" s="1" t="str">
        <f ca="1">Risultati[[#This Row],[SqrA]]&amp;Risultati[[#This Row],[SqrB]]</f>
        <v/>
      </c>
    </row>
    <row r="286" spans="6:15" x14ac:dyDescent="0.2">
      <c r="F286" s="1" t="str" cm="1">
        <f t="array" ref="F286">IF(ROW()-ROW(Risultati[#Headers])&gt;Check[]*(Check[]-1),"",Check[]*(Check[]-1)-Check[]*(Check[]-1)+ROW()-ROW(Risultati[#Headers]))</f>
        <v/>
      </c>
      <c r="G286" s="1" t="str">
        <f>IF(Risultati[[#This Row],[ID_Riga]]="","",VLOOKUP(F286,Helper[],3,TRUE))</f>
        <v/>
      </c>
      <c r="H286" s="1" t="str">
        <f>IF(Risultati[[#This Row],[ID_Riga]]="","",Risultati[[#This Row],[ID_Riga]]-VLOOKUP(Risultati[[#This Row],[ID_Riga]],Helper[],1,TRUE)+1)</f>
        <v/>
      </c>
      <c r="I286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86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86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86" s="1" t="str">
        <f ca="1">IF(Risultati[[#This Row],[Punti_SqrA]]="","",IF(Risultati[[#This Row],[Punti_SqrA]]=3,0,IF(Risultati[[#This Row],[Punti_SqrA]]=0,3,1)))</f>
        <v/>
      </c>
      <c r="M286" s="1" t="str">
        <f ca="1">IF(Risultati[[#This Row],[Punti_SqrA]]="","",SUM(INDEX(INDIRECT(Risultati[[#This Row],[Tabella]]),Risultati[[#This Row],[RigaTab]],3)))</f>
        <v/>
      </c>
      <c r="N286" s="1" t="str">
        <f ca="1">IF(Risultati[[#This Row],[Punti_SqrA]]="","",SUM(INDEX(INDIRECT(Risultati[[#This Row],[Tabella]]),Risultati[[#This Row],[RigaTab]],4)))</f>
        <v/>
      </c>
      <c r="O286" s="1" t="str">
        <f ca="1">Risultati[[#This Row],[SqrA]]&amp;Risultati[[#This Row],[SqrB]]</f>
        <v/>
      </c>
    </row>
    <row r="287" spans="6:15" x14ac:dyDescent="0.2">
      <c r="F287" s="1" t="str" cm="1">
        <f t="array" ref="F287">IF(ROW()-ROW(Risultati[#Headers])&gt;Check[]*(Check[]-1),"",Check[]*(Check[]-1)-Check[]*(Check[]-1)+ROW()-ROW(Risultati[#Headers]))</f>
        <v/>
      </c>
      <c r="G287" s="1" t="str">
        <f>IF(Risultati[[#This Row],[ID_Riga]]="","",VLOOKUP(F287,Helper[],3,TRUE))</f>
        <v/>
      </c>
      <c r="H287" s="1" t="str">
        <f>IF(Risultati[[#This Row],[ID_Riga]]="","",Risultati[[#This Row],[ID_Riga]]-VLOOKUP(Risultati[[#This Row],[ID_Riga]],Helper[],1,TRUE)+1)</f>
        <v/>
      </c>
      <c r="I287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87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87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87" s="1" t="str">
        <f ca="1">IF(Risultati[[#This Row],[Punti_SqrA]]="","",IF(Risultati[[#This Row],[Punti_SqrA]]=3,0,IF(Risultati[[#This Row],[Punti_SqrA]]=0,3,1)))</f>
        <v/>
      </c>
      <c r="M287" s="1" t="str">
        <f ca="1">IF(Risultati[[#This Row],[Punti_SqrA]]="","",SUM(INDEX(INDIRECT(Risultati[[#This Row],[Tabella]]),Risultati[[#This Row],[RigaTab]],3)))</f>
        <v/>
      </c>
      <c r="N287" s="1" t="str">
        <f ca="1">IF(Risultati[[#This Row],[Punti_SqrA]]="","",SUM(INDEX(INDIRECT(Risultati[[#This Row],[Tabella]]),Risultati[[#This Row],[RigaTab]],4)))</f>
        <v/>
      </c>
      <c r="O287" s="1" t="str">
        <f ca="1">Risultati[[#This Row],[SqrA]]&amp;Risultati[[#This Row],[SqrB]]</f>
        <v/>
      </c>
    </row>
    <row r="288" spans="6:15" x14ac:dyDescent="0.2">
      <c r="F288" s="1" t="str" cm="1">
        <f t="array" ref="F288">IF(ROW()-ROW(Risultati[#Headers])&gt;Check[]*(Check[]-1),"",Check[]*(Check[]-1)-Check[]*(Check[]-1)+ROW()-ROW(Risultati[#Headers]))</f>
        <v/>
      </c>
      <c r="G288" s="1" t="str">
        <f>IF(Risultati[[#This Row],[ID_Riga]]="","",VLOOKUP(F288,Helper[],3,TRUE))</f>
        <v/>
      </c>
      <c r="H288" s="1" t="str">
        <f>IF(Risultati[[#This Row],[ID_Riga]]="","",Risultati[[#This Row],[ID_Riga]]-VLOOKUP(Risultati[[#This Row],[ID_Riga]],Helper[],1,TRUE)+1)</f>
        <v/>
      </c>
      <c r="I288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88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88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88" s="1" t="str">
        <f ca="1">IF(Risultati[[#This Row],[Punti_SqrA]]="","",IF(Risultati[[#This Row],[Punti_SqrA]]=3,0,IF(Risultati[[#This Row],[Punti_SqrA]]=0,3,1)))</f>
        <v/>
      </c>
      <c r="M288" s="1" t="str">
        <f ca="1">IF(Risultati[[#This Row],[Punti_SqrA]]="","",SUM(INDEX(INDIRECT(Risultati[[#This Row],[Tabella]]),Risultati[[#This Row],[RigaTab]],3)))</f>
        <v/>
      </c>
      <c r="N288" s="1" t="str">
        <f ca="1">IF(Risultati[[#This Row],[Punti_SqrA]]="","",SUM(INDEX(INDIRECT(Risultati[[#This Row],[Tabella]]),Risultati[[#This Row],[RigaTab]],4)))</f>
        <v/>
      </c>
      <c r="O288" s="1" t="str">
        <f ca="1">Risultati[[#This Row],[SqrA]]&amp;Risultati[[#This Row],[SqrB]]</f>
        <v/>
      </c>
    </row>
    <row r="289" spans="6:15" x14ac:dyDescent="0.2">
      <c r="F289" s="1" t="str" cm="1">
        <f t="array" ref="F289">IF(ROW()-ROW(Risultati[#Headers])&gt;Check[]*(Check[]-1),"",Check[]*(Check[]-1)-Check[]*(Check[]-1)+ROW()-ROW(Risultati[#Headers]))</f>
        <v/>
      </c>
      <c r="G289" s="1" t="str">
        <f>IF(Risultati[[#This Row],[ID_Riga]]="","",VLOOKUP(F289,Helper[],3,TRUE))</f>
        <v/>
      </c>
      <c r="H289" s="1" t="str">
        <f>IF(Risultati[[#This Row],[ID_Riga]]="","",Risultati[[#This Row],[ID_Riga]]-VLOOKUP(Risultati[[#This Row],[ID_Riga]],Helper[],1,TRUE)+1)</f>
        <v/>
      </c>
      <c r="I289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89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89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89" s="1" t="str">
        <f ca="1">IF(Risultati[[#This Row],[Punti_SqrA]]="","",IF(Risultati[[#This Row],[Punti_SqrA]]=3,0,IF(Risultati[[#This Row],[Punti_SqrA]]=0,3,1)))</f>
        <v/>
      </c>
      <c r="M289" s="1" t="str">
        <f ca="1">IF(Risultati[[#This Row],[Punti_SqrA]]="","",SUM(INDEX(INDIRECT(Risultati[[#This Row],[Tabella]]),Risultati[[#This Row],[RigaTab]],3)))</f>
        <v/>
      </c>
      <c r="N289" s="1" t="str">
        <f ca="1">IF(Risultati[[#This Row],[Punti_SqrA]]="","",SUM(INDEX(INDIRECT(Risultati[[#This Row],[Tabella]]),Risultati[[#This Row],[RigaTab]],4)))</f>
        <v/>
      </c>
      <c r="O289" s="1" t="str">
        <f ca="1">Risultati[[#This Row],[SqrA]]&amp;Risultati[[#This Row],[SqrB]]</f>
        <v/>
      </c>
    </row>
    <row r="290" spans="6:15" x14ac:dyDescent="0.2">
      <c r="F290" s="1" t="str" cm="1">
        <f t="array" ref="F290">IF(ROW()-ROW(Risultati[#Headers])&gt;Check[]*(Check[]-1),"",Check[]*(Check[]-1)-Check[]*(Check[]-1)+ROW()-ROW(Risultati[#Headers]))</f>
        <v/>
      </c>
      <c r="G290" s="1" t="str">
        <f>IF(Risultati[[#This Row],[ID_Riga]]="","",VLOOKUP(F290,Helper[],3,TRUE))</f>
        <v/>
      </c>
      <c r="H290" s="1" t="str">
        <f>IF(Risultati[[#This Row],[ID_Riga]]="","",Risultati[[#This Row],[ID_Riga]]-VLOOKUP(Risultati[[#This Row],[ID_Riga]],Helper[],1,TRUE)+1)</f>
        <v/>
      </c>
      <c r="I290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90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90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90" s="1" t="str">
        <f ca="1">IF(Risultati[[#This Row],[Punti_SqrA]]="","",IF(Risultati[[#This Row],[Punti_SqrA]]=3,0,IF(Risultati[[#This Row],[Punti_SqrA]]=0,3,1)))</f>
        <v/>
      </c>
      <c r="M290" s="1" t="str">
        <f ca="1">IF(Risultati[[#This Row],[Punti_SqrA]]="","",SUM(INDEX(INDIRECT(Risultati[[#This Row],[Tabella]]),Risultati[[#This Row],[RigaTab]],3)))</f>
        <v/>
      </c>
      <c r="N290" s="1" t="str">
        <f ca="1">IF(Risultati[[#This Row],[Punti_SqrA]]="","",SUM(INDEX(INDIRECT(Risultati[[#This Row],[Tabella]]),Risultati[[#This Row],[RigaTab]],4)))</f>
        <v/>
      </c>
      <c r="O290" s="1" t="str">
        <f ca="1">Risultati[[#This Row],[SqrA]]&amp;Risultati[[#This Row],[SqrB]]</f>
        <v/>
      </c>
    </row>
    <row r="291" spans="6:15" x14ac:dyDescent="0.2">
      <c r="F291" s="1" t="str" cm="1">
        <f t="array" ref="F291">IF(ROW()-ROW(Risultati[#Headers])&gt;Check[]*(Check[]-1),"",Check[]*(Check[]-1)-Check[]*(Check[]-1)+ROW()-ROW(Risultati[#Headers]))</f>
        <v/>
      </c>
      <c r="G291" s="1" t="str">
        <f>IF(Risultati[[#This Row],[ID_Riga]]="","",VLOOKUP(F291,Helper[],3,TRUE))</f>
        <v/>
      </c>
      <c r="H291" s="1" t="str">
        <f>IF(Risultati[[#This Row],[ID_Riga]]="","",Risultati[[#This Row],[ID_Riga]]-VLOOKUP(Risultati[[#This Row],[ID_Riga]],Helper[],1,TRUE)+1)</f>
        <v/>
      </c>
      <c r="I291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91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91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91" s="1" t="str">
        <f ca="1">IF(Risultati[[#This Row],[Punti_SqrA]]="","",IF(Risultati[[#This Row],[Punti_SqrA]]=3,0,IF(Risultati[[#This Row],[Punti_SqrA]]=0,3,1)))</f>
        <v/>
      </c>
      <c r="M291" s="1" t="str">
        <f ca="1">IF(Risultati[[#This Row],[Punti_SqrA]]="","",SUM(INDEX(INDIRECT(Risultati[[#This Row],[Tabella]]),Risultati[[#This Row],[RigaTab]],3)))</f>
        <v/>
      </c>
      <c r="N291" s="1" t="str">
        <f ca="1">IF(Risultati[[#This Row],[Punti_SqrA]]="","",SUM(INDEX(INDIRECT(Risultati[[#This Row],[Tabella]]),Risultati[[#This Row],[RigaTab]],4)))</f>
        <v/>
      </c>
      <c r="O291" s="1" t="str">
        <f ca="1">Risultati[[#This Row],[SqrA]]&amp;Risultati[[#This Row],[SqrB]]</f>
        <v/>
      </c>
    </row>
    <row r="292" spans="6:15" x14ac:dyDescent="0.2">
      <c r="F292" s="1" t="str" cm="1">
        <f t="array" ref="F292">IF(ROW()-ROW(Risultati[#Headers])&gt;Check[]*(Check[]-1),"",Check[]*(Check[]-1)-Check[]*(Check[]-1)+ROW()-ROW(Risultati[#Headers]))</f>
        <v/>
      </c>
      <c r="G292" s="1" t="str">
        <f>IF(Risultati[[#This Row],[ID_Riga]]="","",VLOOKUP(F292,Helper[],3,TRUE))</f>
        <v/>
      </c>
      <c r="H292" s="1" t="str">
        <f>IF(Risultati[[#This Row],[ID_Riga]]="","",Risultati[[#This Row],[ID_Riga]]-VLOOKUP(Risultati[[#This Row],[ID_Riga]],Helper[],1,TRUE)+1)</f>
        <v/>
      </c>
      <c r="I292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92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92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92" s="1" t="str">
        <f ca="1">IF(Risultati[[#This Row],[Punti_SqrA]]="","",IF(Risultati[[#This Row],[Punti_SqrA]]=3,0,IF(Risultati[[#This Row],[Punti_SqrA]]=0,3,1)))</f>
        <v/>
      </c>
      <c r="M292" s="1" t="str">
        <f ca="1">IF(Risultati[[#This Row],[Punti_SqrA]]="","",SUM(INDEX(INDIRECT(Risultati[[#This Row],[Tabella]]),Risultati[[#This Row],[RigaTab]],3)))</f>
        <v/>
      </c>
      <c r="N292" s="1" t="str">
        <f ca="1">IF(Risultati[[#This Row],[Punti_SqrA]]="","",SUM(INDEX(INDIRECT(Risultati[[#This Row],[Tabella]]),Risultati[[#This Row],[RigaTab]],4)))</f>
        <v/>
      </c>
      <c r="O292" s="1" t="str">
        <f ca="1">Risultati[[#This Row],[SqrA]]&amp;Risultati[[#This Row],[SqrB]]</f>
        <v/>
      </c>
    </row>
    <row r="293" spans="6:15" x14ac:dyDescent="0.2">
      <c r="F293" s="1" t="str" cm="1">
        <f t="array" ref="F293">IF(ROW()-ROW(Risultati[#Headers])&gt;Check[]*(Check[]-1),"",Check[]*(Check[]-1)-Check[]*(Check[]-1)+ROW()-ROW(Risultati[#Headers]))</f>
        <v/>
      </c>
      <c r="G293" s="1" t="str">
        <f>IF(Risultati[[#This Row],[ID_Riga]]="","",VLOOKUP(F293,Helper[],3,TRUE))</f>
        <v/>
      </c>
      <c r="H293" s="1" t="str">
        <f>IF(Risultati[[#This Row],[ID_Riga]]="","",Risultati[[#This Row],[ID_Riga]]-VLOOKUP(Risultati[[#This Row],[ID_Riga]],Helper[],1,TRUE)+1)</f>
        <v/>
      </c>
      <c r="I293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93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93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93" s="1" t="str">
        <f ca="1">IF(Risultati[[#This Row],[Punti_SqrA]]="","",IF(Risultati[[#This Row],[Punti_SqrA]]=3,0,IF(Risultati[[#This Row],[Punti_SqrA]]=0,3,1)))</f>
        <v/>
      </c>
      <c r="M293" s="1" t="str">
        <f ca="1">IF(Risultati[[#This Row],[Punti_SqrA]]="","",SUM(INDEX(INDIRECT(Risultati[[#This Row],[Tabella]]),Risultati[[#This Row],[RigaTab]],3)))</f>
        <v/>
      </c>
      <c r="N293" s="1" t="str">
        <f ca="1">IF(Risultati[[#This Row],[Punti_SqrA]]="","",SUM(INDEX(INDIRECT(Risultati[[#This Row],[Tabella]]),Risultati[[#This Row],[RigaTab]],4)))</f>
        <v/>
      </c>
      <c r="O293" s="1" t="str">
        <f ca="1">Risultati[[#This Row],[SqrA]]&amp;Risultati[[#This Row],[SqrB]]</f>
        <v/>
      </c>
    </row>
    <row r="294" spans="6:15" x14ac:dyDescent="0.2">
      <c r="F294" s="1" t="str" cm="1">
        <f t="array" ref="F294">IF(ROW()-ROW(Risultati[#Headers])&gt;Check[]*(Check[]-1),"",Check[]*(Check[]-1)-Check[]*(Check[]-1)+ROW()-ROW(Risultati[#Headers]))</f>
        <v/>
      </c>
      <c r="G294" s="1" t="str">
        <f>IF(Risultati[[#This Row],[ID_Riga]]="","",VLOOKUP(F294,Helper[],3,TRUE))</f>
        <v/>
      </c>
      <c r="H294" s="1" t="str">
        <f>IF(Risultati[[#This Row],[ID_Riga]]="","",Risultati[[#This Row],[ID_Riga]]-VLOOKUP(Risultati[[#This Row],[ID_Riga]],Helper[],1,TRUE)+1)</f>
        <v/>
      </c>
      <c r="I294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94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94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94" s="1" t="str">
        <f ca="1">IF(Risultati[[#This Row],[Punti_SqrA]]="","",IF(Risultati[[#This Row],[Punti_SqrA]]=3,0,IF(Risultati[[#This Row],[Punti_SqrA]]=0,3,1)))</f>
        <v/>
      </c>
      <c r="M294" s="1" t="str">
        <f ca="1">IF(Risultati[[#This Row],[Punti_SqrA]]="","",SUM(INDEX(INDIRECT(Risultati[[#This Row],[Tabella]]),Risultati[[#This Row],[RigaTab]],3)))</f>
        <v/>
      </c>
      <c r="N294" s="1" t="str">
        <f ca="1">IF(Risultati[[#This Row],[Punti_SqrA]]="","",SUM(INDEX(INDIRECT(Risultati[[#This Row],[Tabella]]),Risultati[[#This Row],[RigaTab]],4)))</f>
        <v/>
      </c>
      <c r="O294" s="1" t="str">
        <f ca="1">Risultati[[#This Row],[SqrA]]&amp;Risultati[[#This Row],[SqrB]]</f>
        <v/>
      </c>
    </row>
    <row r="295" spans="6:15" x14ac:dyDescent="0.2">
      <c r="F295" s="1" t="str" cm="1">
        <f t="array" ref="F295">IF(ROW()-ROW(Risultati[#Headers])&gt;Check[]*(Check[]-1),"",Check[]*(Check[]-1)-Check[]*(Check[]-1)+ROW()-ROW(Risultati[#Headers]))</f>
        <v/>
      </c>
      <c r="G295" s="1" t="str">
        <f>IF(Risultati[[#This Row],[ID_Riga]]="","",VLOOKUP(F295,Helper[],3,TRUE))</f>
        <v/>
      </c>
      <c r="H295" s="1" t="str">
        <f>IF(Risultati[[#This Row],[ID_Riga]]="","",Risultati[[#This Row],[ID_Riga]]-VLOOKUP(Risultati[[#This Row],[ID_Riga]],Helper[],1,TRUE)+1)</f>
        <v/>
      </c>
      <c r="I295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95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95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95" s="1" t="str">
        <f ca="1">IF(Risultati[[#This Row],[Punti_SqrA]]="","",IF(Risultati[[#This Row],[Punti_SqrA]]=3,0,IF(Risultati[[#This Row],[Punti_SqrA]]=0,3,1)))</f>
        <v/>
      </c>
      <c r="M295" s="1" t="str">
        <f ca="1">IF(Risultati[[#This Row],[Punti_SqrA]]="","",SUM(INDEX(INDIRECT(Risultati[[#This Row],[Tabella]]),Risultati[[#This Row],[RigaTab]],3)))</f>
        <v/>
      </c>
      <c r="N295" s="1" t="str">
        <f ca="1">IF(Risultati[[#This Row],[Punti_SqrA]]="","",SUM(INDEX(INDIRECT(Risultati[[#This Row],[Tabella]]),Risultati[[#This Row],[RigaTab]],4)))</f>
        <v/>
      </c>
      <c r="O295" s="1" t="str">
        <f ca="1">Risultati[[#This Row],[SqrA]]&amp;Risultati[[#This Row],[SqrB]]</f>
        <v/>
      </c>
    </row>
    <row r="296" spans="6:15" x14ac:dyDescent="0.2">
      <c r="F296" s="1" t="str" cm="1">
        <f t="array" ref="F296">IF(ROW()-ROW(Risultati[#Headers])&gt;Check[]*(Check[]-1),"",Check[]*(Check[]-1)-Check[]*(Check[]-1)+ROW()-ROW(Risultati[#Headers]))</f>
        <v/>
      </c>
      <c r="G296" s="1" t="str">
        <f>IF(Risultati[[#This Row],[ID_Riga]]="","",VLOOKUP(F296,Helper[],3,TRUE))</f>
        <v/>
      </c>
      <c r="H296" s="1" t="str">
        <f>IF(Risultati[[#This Row],[ID_Riga]]="","",Risultati[[#This Row],[ID_Riga]]-VLOOKUP(Risultati[[#This Row],[ID_Riga]],Helper[],1,TRUE)+1)</f>
        <v/>
      </c>
      <c r="I296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96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96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96" s="1" t="str">
        <f ca="1">IF(Risultati[[#This Row],[Punti_SqrA]]="","",IF(Risultati[[#This Row],[Punti_SqrA]]=3,0,IF(Risultati[[#This Row],[Punti_SqrA]]=0,3,1)))</f>
        <v/>
      </c>
      <c r="M296" s="1" t="str">
        <f ca="1">IF(Risultati[[#This Row],[Punti_SqrA]]="","",SUM(INDEX(INDIRECT(Risultati[[#This Row],[Tabella]]),Risultati[[#This Row],[RigaTab]],3)))</f>
        <v/>
      </c>
      <c r="N296" s="1" t="str">
        <f ca="1">IF(Risultati[[#This Row],[Punti_SqrA]]="","",SUM(INDEX(INDIRECT(Risultati[[#This Row],[Tabella]]),Risultati[[#This Row],[RigaTab]],4)))</f>
        <v/>
      </c>
      <c r="O296" s="1" t="str">
        <f ca="1">Risultati[[#This Row],[SqrA]]&amp;Risultati[[#This Row],[SqrB]]</f>
        <v/>
      </c>
    </row>
    <row r="297" spans="6:15" x14ac:dyDescent="0.2">
      <c r="F297" s="1" t="str" cm="1">
        <f t="array" ref="F297">IF(ROW()-ROW(Risultati[#Headers])&gt;Check[]*(Check[]-1),"",Check[]*(Check[]-1)-Check[]*(Check[]-1)+ROW()-ROW(Risultati[#Headers]))</f>
        <v/>
      </c>
      <c r="G297" s="1" t="str">
        <f>IF(Risultati[[#This Row],[ID_Riga]]="","",VLOOKUP(F297,Helper[],3,TRUE))</f>
        <v/>
      </c>
      <c r="H297" s="1" t="str">
        <f>IF(Risultati[[#This Row],[ID_Riga]]="","",Risultati[[#This Row],[ID_Riga]]-VLOOKUP(Risultati[[#This Row],[ID_Riga]],Helper[],1,TRUE)+1)</f>
        <v/>
      </c>
      <c r="I297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97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97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97" s="1" t="str">
        <f ca="1">IF(Risultati[[#This Row],[Punti_SqrA]]="","",IF(Risultati[[#This Row],[Punti_SqrA]]=3,0,IF(Risultati[[#This Row],[Punti_SqrA]]=0,3,1)))</f>
        <v/>
      </c>
      <c r="M297" s="1" t="str">
        <f ca="1">IF(Risultati[[#This Row],[Punti_SqrA]]="","",SUM(INDEX(INDIRECT(Risultati[[#This Row],[Tabella]]),Risultati[[#This Row],[RigaTab]],3)))</f>
        <v/>
      </c>
      <c r="N297" s="1" t="str">
        <f ca="1">IF(Risultati[[#This Row],[Punti_SqrA]]="","",SUM(INDEX(INDIRECT(Risultati[[#This Row],[Tabella]]),Risultati[[#This Row],[RigaTab]],4)))</f>
        <v/>
      </c>
      <c r="O297" s="1" t="str">
        <f ca="1">Risultati[[#This Row],[SqrA]]&amp;Risultati[[#This Row],[SqrB]]</f>
        <v/>
      </c>
    </row>
    <row r="298" spans="6:15" x14ac:dyDescent="0.2">
      <c r="F298" s="1" t="str" cm="1">
        <f t="array" ref="F298">IF(ROW()-ROW(Risultati[#Headers])&gt;Check[]*(Check[]-1),"",Check[]*(Check[]-1)-Check[]*(Check[]-1)+ROW()-ROW(Risultati[#Headers]))</f>
        <v/>
      </c>
      <c r="G298" s="1" t="str">
        <f>IF(Risultati[[#This Row],[ID_Riga]]="","",VLOOKUP(F298,Helper[],3,TRUE))</f>
        <v/>
      </c>
      <c r="H298" s="1" t="str">
        <f>IF(Risultati[[#This Row],[ID_Riga]]="","",Risultati[[#This Row],[ID_Riga]]-VLOOKUP(Risultati[[#This Row],[ID_Riga]],Helper[],1,TRUE)+1)</f>
        <v/>
      </c>
      <c r="I298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98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98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98" s="1" t="str">
        <f ca="1">IF(Risultati[[#This Row],[Punti_SqrA]]="","",IF(Risultati[[#This Row],[Punti_SqrA]]=3,0,IF(Risultati[[#This Row],[Punti_SqrA]]=0,3,1)))</f>
        <v/>
      </c>
      <c r="M298" s="1" t="str">
        <f ca="1">IF(Risultati[[#This Row],[Punti_SqrA]]="","",SUM(INDEX(INDIRECT(Risultati[[#This Row],[Tabella]]),Risultati[[#This Row],[RigaTab]],3)))</f>
        <v/>
      </c>
      <c r="N298" s="1" t="str">
        <f ca="1">IF(Risultati[[#This Row],[Punti_SqrA]]="","",SUM(INDEX(INDIRECT(Risultati[[#This Row],[Tabella]]),Risultati[[#This Row],[RigaTab]],4)))</f>
        <v/>
      </c>
      <c r="O298" s="1" t="str">
        <f ca="1">Risultati[[#This Row],[SqrA]]&amp;Risultati[[#This Row],[SqrB]]</f>
        <v/>
      </c>
    </row>
    <row r="299" spans="6:15" x14ac:dyDescent="0.2">
      <c r="F299" s="1" t="str" cm="1">
        <f t="array" ref="F299">IF(ROW()-ROW(Risultati[#Headers])&gt;Check[]*(Check[]-1),"",Check[]*(Check[]-1)-Check[]*(Check[]-1)+ROW()-ROW(Risultati[#Headers]))</f>
        <v/>
      </c>
      <c r="G299" s="1" t="str">
        <f>IF(Risultati[[#This Row],[ID_Riga]]="","",VLOOKUP(F299,Helper[],3,TRUE))</f>
        <v/>
      </c>
      <c r="H299" s="1" t="str">
        <f>IF(Risultati[[#This Row],[ID_Riga]]="","",Risultati[[#This Row],[ID_Riga]]-VLOOKUP(Risultati[[#This Row],[ID_Riga]],Helper[],1,TRUE)+1)</f>
        <v/>
      </c>
      <c r="I299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299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299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299" s="1" t="str">
        <f ca="1">IF(Risultati[[#This Row],[Punti_SqrA]]="","",IF(Risultati[[#This Row],[Punti_SqrA]]=3,0,IF(Risultati[[#This Row],[Punti_SqrA]]=0,3,1)))</f>
        <v/>
      </c>
      <c r="M299" s="1" t="str">
        <f ca="1">IF(Risultati[[#This Row],[Punti_SqrA]]="","",SUM(INDEX(INDIRECT(Risultati[[#This Row],[Tabella]]),Risultati[[#This Row],[RigaTab]],3)))</f>
        <v/>
      </c>
      <c r="N299" s="1" t="str">
        <f ca="1">IF(Risultati[[#This Row],[Punti_SqrA]]="","",SUM(INDEX(INDIRECT(Risultati[[#This Row],[Tabella]]),Risultati[[#This Row],[RigaTab]],4)))</f>
        <v/>
      </c>
      <c r="O299" s="1" t="str">
        <f ca="1">Risultati[[#This Row],[SqrA]]&amp;Risultati[[#This Row],[SqrB]]</f>
        <v/>
      </c>
    </row>
    <row r="300" spans="6:15" x14ac:dyDescent="0.2">
      <c r="F300" s="1" t="str" cm="1">
        <f t="array" ref="F300">IF(ROW()-ROW(Risultati[#Headers])&gt;Check[]*(Check[]-1),"",Check[]*(Check[]-1)-Check[]*(Check[]-1)+ROW()-ROW(Risultati[#Headers]))</f>
        <v/>
      </c>
      <c r="G300" s="1" t="str">
        <f>IF(Risultati[[#This Row],[ID_Riga]]="","",VLOOKUP(F300,Helper[],3,TRUE))</f>
        <v/>
      </c>
      <c r="H300" s="1" t="str">
        <f>IF(Risultati[[#This Row],[ID_Riga]]="","",Risultati[[#This Row],[ID_Riga]]-VLOOKUP(Risultati[[#This Row],[ID_Riga]],Helper[],1,TRUE)+1)</f>
        <v/>
      </c>
      <c r="I300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300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300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300" s="1" t="str">
        <f ca="1">IF(Risultati[[#This Row],[Punti_SqrA]]="","",IF(Risultati[[#This Row],[Punti_SqrA]]=3,0,IF(Risultati[[#This Row],[Punti_SqrA]]=0,3,1)))</f>
        <v/>
      </c>
      <c r="M300" s="1" t="str">
        <f ca="1">IF(Risultati[[#This Row],[Punti_SqrA]]="","",SUM(INDEX(INDIRECT(Risultati[[#This Row],[Tabella]]),Risultati[[#This Row],[RigaTab]],3)))</f>
        <v/>
      </c>
      <c r="N300" s="1" t="str">
        <f ca="1">IF(Risultati[[#This Row],[Punti_SqrA]]="","",SUM(INDEX(INDIRECT(Risultati[[#This Row],[Tabella]]),Risultati[[#This Row],[RigaTab]],4)))</f>
        <v/>
      </c>
      <c r="O300" s="1" t="str">
        <f ca="1">Risultati[[#This Row],[SqrA]]&amp;Risultati[[#This Row],[SqrB]]</f>
        <v/>
      </c>
    </row>
    <row r="301" spans="6:15" x14ac:dyDescent="0.2">
      <c r="F301" s="1" t="str" cm="1">
        <f t="array" ref="F301">IF(ROW()-ROW(Risultati[#Headers])&gt;Check[]*(Check[]-1),"",Check[]*(Check[]-1)-Check[]*(Check[]-1)+ROW()-ROW(Risultati[#Headers]))</f>
        <v/>
      </c>
      <c r="G301" s="1" t="str">
        <f>IF(Risultati[[#This Row],[ID_Riga]]="","",VLOOKUP(F301,Helper[],3,TRUE))</f>
        <v/>
      </c>
      <c r="H301" s="1" t="str">
        <f>IF(Risultati[[#This Row],[ID_Riga]]="","",Risultati[[#This Row],[ID_Riga]]-VLOOKUP(Risultati[[#This Row],[ID_Riga]],Helper[],1,TRUE)+1)</f>
        <v/>
      </c>
      <c r="I301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301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301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301" s="1" t="str">
        <f ca="1">IF(Risultati[[#This Row],[Punti_SqrA]]="","",IF(Risultati[[#This Row],[Punti_SqrA]]=3,0,IF(Risultati[[#This Row],[Punti_SqrA]]=0,3,1)))</f>
        <v/>
      </c>
      <c r="M301" s="1" t="str">
        <f ca="1">IF(Risultati[[#This Row],[Punti_SqrA]]="","",SUM(INDEX(INDIRECT(Risultati[[#This Row],[Tabella]]),Risultati[[#This Row],[RigaTab]],3)))</f>
        <v/>
      </c>
      <c r="N301" s="1" t="str">
        <f ca="1">IF(Risultati[[#This Row],[Punti_SqrA]]="","",SUM(INDEX(INDIRECT(Risultati[[#This Row],[Tabella]]),Risultati[[#This Row],[RigaTab]],4)))</f>
        <v/>
      </c>
      <c r="O301" s="1" t="str">
        <f ca="1">Risultati[[#This Row],[SqrA]]&amp;Risultati[[#This Row],[SqrB]]</f>
        <v/>
      </c>
    </row>
    <row r="302" spans="6:15" x14ac:dyDescent="0.2">
      <c r="F302" s="1" t="str" cm="1">
        <f t="array" ref="F302">IF(ROW()-ROW(Risultati[#Headers])&gt;Check[]*(Check[]-1),"",Check[]*(Check[]-1)-Check[]*(Check[]-1)+ROW()-ROW(Risultati[#Headers]))</f>
        <v/>
      </c>
      <c r="G302" s="1" t="str">
        <f>IF(Risultati[[#This Row],[ID_Riga]]="","",VLOOKUP(F302,Helper[],3,TRUE))</f>
        <v/>
      </c>
      <c r="H302" s="1" t="str">
        <f>IF(Risultati[[#This Row],[ID_Riga]]="","",Risultati[[#This Row],[ID_Riga]]-VLOOKUP(Risultati[[#This Row],[ID_Riga]],Helper[],1,TRUE)+1)</f>
        <v/>
      </c>
      <c r="I302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302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302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302" s="1" t="str">
        <f ca="1">IF(Risultati[[#This Row],[Punti_SqrA]]="","",IF(Risultati[[#This Row],[Punti_SqrA]]=3,0,IF(Risultati[[#This Row],[Punti_SqrA]]=0,3,1)))</f>
        <v/>
      </c>
      <c r="M302" s="1" t="str">
        <f ca="1">IF(Risultati[[#This Row],[Punti_SqrA]]="","",SUM(INDEX(INDIRECT(Risultati[[#This Row],[Tabella]]),Risultati[[#This Row],[RigaTab]],3)))</f>
        <v/>
      </c>
      <c r="N302" s="1" t="str">
        <f ca="1">IF(Risultati[[#This Row],[Punti_SqrA]]="","",SUM(INDEX(INDIRECT(Risultati[[#This Row],[Tabella]]),Risultati[[#This Row],[RigaTab]],4)))</f>
        <v/>
      </c>
      <c r="O302" s="1" t="str">
        <f ca="1">Risultati[[#This Row],[SqrA]]&amp;Risultati[[#This Row],[SqrB]]</f>
        <v/>
      </c>
    </row>
    <row r="303" spans="6:15" x14ac:dyDescent="0.2">
      <c r="F303" s="1" t="str" cm="1">
        <f t="array" ref="F303">IF(ROW()-ROW(Risultati[#Headers])&gt;Check[]*(Check[]-1),"",Check[]*(Check[]-1)-Check[]*(Check[]-1)+ROW()-ROW(Risultati[#Headers]))</f>
        <v/>
      </c>
      <c r="G303" s="1" t="str">
        <f>IF(Risultati[[#This Row],[ID_Riga]]="","",VLOOKUP(F303,Helper[],3,TRUE))</f>
        <v/>
      </c>
      <c r="H303" s="1" t="str">
        <f>IF(Risultati[[#This Row],[ID_Riga]]="","",Risultati[[#This Row],[ID_Riga]]-VLOOKUP(Risultati[[#This Row],[ID_Riga]],Helper[],1,TRUE)+1)</f>
        <v/>
      </c>
      <c r="I303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303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303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303" s="1" t="str">
        <f ca="1">IF(Risultati[[#This Row],[Punti_SqrA]]="","",IF(Risultati[[#This Row],[Punti_SqrA]]=3,0,IF(Risultati[[#This Row],[Punti_SqrA]]=0,3,1)))</f>
        <v/>
      </c>
      <c r="M303" s="1" t="str">
        <f ca="1">IF(Risultati[[#This Row],[Punti_SqrA]]="","",SUM(INDEX(INDIRECT(Risultati[[#This Row],[Tabella]]),Risultati[[#This Row],[RigaTab]],3)))</f>
        <v/>
      </c>
      <c r="N303" s="1" t="str">
        <f ca="1">IF(Risultati[[#This Row],[Punti_SqrA]]="","",SUM(INDEX(INDIRECT(Risultati[[#This Row],[Tabella]]),Risultati[[#This Row],[RigaTab]],4)))</f>
        <v/>
      </c>
      <c r="O303" s="1" t="str">
        <f ca="1">Risultati[[#This Row],[SqrA]]&amp;Risultati[[#This Row],[SqrB]]</f>
        <v/>
      </c>
    </row>
    <row r="304" spans="6:15" x14ac:dyDescent="0.2">
      <c r="F304" s="1" t="str" cm="1">
        <f t="array" ref="F304">IF(ROW()-ROW(Risultati[#Headers])&gt;Check[]*(Check[]-1),"",Check[]*(Check[]-1)-Check[]*(Check[]-1)+ROW()-ROW(Risultati[#Headers]))</f>
        <v/>
      </c>
      <c r="G304" s="1" t="str">
        <f>IF(Risultati[[#This Row],[ID_Riga]]="","",VLOOKUP(F304,Helper[],3,TRUE))</f>
        <v/>
      </c>
      <c r="H304" s="1" t="str">
        <f>IF(Risultati[[#This Row],[ID_Riga]]="","",Risultati[[#This Row],[ID_Riga]]-VLOOKUP(Risultati[[#This Row],[ID_Riga]],Helper[],1,TRUE)+1)</f>
        <v/>
      </c>
      <c r="I304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304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304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304" s="1" t="str">
        <f ca="1">IF(Risultati[[#This Row],[Punti_SqrA]]="","",IF(Risultati[[#This Row],[Punti_SqrA]]=3,0,IF(Risultati[[#This Row],[Punti_SqrA]]=0,3,1)))</f>
        <v/>
      </c>
      <c r="M304" s="1" t="str">
        <f ca="1">IF(Risultati[[#This Row],[Punti_SqrA]]="","",SUM(INDEX(INDIRECT(Risultati[[#This Row],[Tabella]]),Risultati[[#This Row],[RigaTab]],3)))</f>
        <v/>
      </c>
      <c r="N304" s="1" t="str">
        <f ca="1">IF(Risultati[[#This Row],[Punti_SqrA]]="","",SUM(INDEX(INDIRECT(Risultati[[#This Row],[Tabella]]),Risultati[[#This Row],[RigaTab]],4)))</f>
        <v/>
      </c>
      <c r="O304" s="1" t="str">
        <f ca="1">Risultati[[#This Row],[SqrA]]&amp;Risultati[[#This Row],[SqrB]]</f>
        <v/>
      </c>
    </row>
    <row r="305" spans="6:15" x14ac:dyDescent="0.2">
      <c r="F305" s="1" t="str" cm="1">
        <f t="array" ref="F305">IF(ROW()-ROW(Risultati[#Headers])&gt;Check[]*(Check[]-1),"",Check[]*(Check[]-1)-Check[]*(Check[]-1)+ROW()-ROW(Risultati[#Headers]))</f>
        <v/>
      </c>
      <c r="G305" s="1" t="str">
        <f>IF(Risultati[[#This Row],[ID_Riga]]="","",VLOOKUP(F305,Helper[],3,TRUE))</f>
        <v/>
      </c>
      <c r="H305" s="1" t="str">
        <f>IF(Risultati[[#This Row],[ID_Riga]]="","",Risultati[[#This Row],[ID_Riga]]-VLOOKUP(Risultati[[#This Row],[ID_Riga]],Helper[],1,TRUE)+1)</f>
        <v/>
      </c>
      <c r="I305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305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305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305" s="1" t="str">
        <f ca="1">IF(Risultati[[#This Row],[Punti_SqrA]]="","",IF(Risultati[[#This Row],[Punti_SqrA]]=3,0,IF(Risultati[[#This Row],[Punti_SqrA]]=0,3,1)))</f>
        <v/>
      </c>
      <c r="M305" s="1" t="str">
        <f ca="1">IF(Risultati[[#This Row],[Punti_SqrA]]="","",SUM(INDEX(INDIRECT(Risultati[[#This Row],[Tabella]]),Risultati[[#This Row],[RigaTab]],3)))</f>
        <v/>
      </c>
      <c r="N305" s="1" t="str">
        <f ca="1">IF(Risultati[[#This Row],[Punti_SqrA]]="","",SUM(INDEX(INDIRECT(Risultati[[#This Row],[Tabella]]),Risultati[[#This Row],[RigaTab]],4)))</f>
        <v/>
      </c>
      <c r="O305" s="1" t="str">
        <f ca="1">Risultati[[#This Row],[SqrA]]&amp;Risultati[[#This Row],[SqrB]]</f>
        <v/>
      </c>
    </row>
    <row r="306" spans="6:15" x14ac:dyDescent="0.2">
      <c r="F306" s="1" t="str" cm="1">
        <f t="array" ref="F306">IF(ROW()-ROW(Risultati[#Headers])&gt;Check[]*(Check[]-1),"",Check[]*(Check[]-1)-Check[]*(Check[]-1)+ROW()-ROW(Risultati[#Headers]))</f>
        <v/>
      </c>
      <c r="G306" s="1" t="str">
        <f>IF(Risultati[[#This Row],[ID_Riga]]="","",VLOOKUP(F306,Helper[],3,TRUE))</f>
        <v/>
      </c>
      <c r="H306" s="1" t="str">
        <f>IF(Risultati[[#This Row],[ID_Riga]]="","",Risultati[[#This Row],[ID_Riga]]-VLOOKUP(Risultati[[#This Row],[ID_Riga]],Helper[],1,TRUE)+1)</f>
        <v/>
      </c>
      <c r="I306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306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306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306" s="1" t="str">
        <f ca="1">IF(Risultati[[#This Row],[Punti_SqrA]]="","",IF(Risultati[[#This Row],[Punti_SqrA]]=3,0,IF(Risultati[[#This Row],[Punti_SqrA]]=0,3,1)))</f>
        <v/>
      </c>
      <c r="M306" s="1" t="str">
        <f ca="1">IF(Risultati[[#This Row],[Punti_SqrA]]="","",SUM(INDEX(INDIRECT(Risultati[[#This Row],[Tabella]]),Risultati[[#This Row],[RigaTab]],3)))</f>
        <v/>
      </c>
      <c r="N306" s="1" t="str">
        <f ca="1">IF(Risultati[[#This Row],[Punti_SqrA]]="","",SUM(INDEX(INDIRECT(Risultati[[#This Row],[Tabella]]),Risultati[[#This Row],[RigaTab]],4)))</f>
        <v/>
      </c>
      <c r="O306" s="1" t="str">
        <f ca="1">Risultati[[#This Row],[SqrA]]&amp;Risultati[[#This Row],[SqrB]]</f>
        <v/>
      </c>
    </row>
    <row r="307" spans="6:15" x14ac:dyDescent="0.2">
      <c r="F307" s="1" t="str" cm="1">
        <f t="array" ref="F307">IF(ROW()-ROW(Risultati[#Headers])&gt;Check[]*(Check[]-1),"",Check[]*(Check[]-1)-Check[]*(Check[]-1)+ROW()-ROW(Risultati[#Headers]))</f>
        <v/>
      </c>
      <c r="G307" s="1" t="str">
        <f>IF(Risultati[[#This Row],[ID_Riga]]="","",VLOOKUP(F307,Helper[],3,TRUE))</f>
        <v/>
      </c>
      <c r="H307" s="1" t="str">
        <f>IF(Risultati[[#This Row],[ID_Riga]]="","",Risultati[[#This Row],[ID_Riga]]-VLOOKUP(Risultati[[#This Row],[ID_Riga]],Helper[],1,TRUE)+1)</f>
        <v/>
      </c>
      <c r="I307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307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307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307" s="1" t="str">
        <f ca="1">IF(Risultati[[#This Row],[Punti_SqrA]]="","",IF(Risultati[[#This Row],[Punti_SqrA]]=3,0,IF(Risultati[[#This Row],[Punti_SqrA]]=0,3,1)))</f>
        <v/>
      </c>
      <c r="M307" s="1" t="str">
        <f ca="1">IF(Risultati[[#This Row],[Punti_SqrA]]="","",SUM(INDEX(INDIRECT(Risultati[[#This Row],[Tabella]]),Risultati[[#This Row],[RigaTab]],3)))</f>
        <v/>
      </c>
      <c r="N307" s="1" t="str">
        <f ca="1">IF(Risultati[[#This Row],[Punti_SqrA]]="","",SUM(INDEX(INDIRECT(Risultati[[#This Row],[Tabella]]),Risultati[[#This Row],[RigaTab]],4)))</f>
        <v/>
      </c>
      <c r="O307" s="1" t="str">
        <f ca="1">Risultati[[#This Row],[SqrA]]&amp;Risultati[[#This Row],[SqrB]]</f>
        <v/>
      </c>
    </row>
    <row r="308" spans="6:15" x14ac:dyDescent="0.2">
      <c r="F308" s="1" t="str" cm="1">
        <f t="array" ref="F308">IF(ROW()-ROW(Risultati[#Headers])&gt;Check[]*(Check[]-1),"",Check[]*(Check[]-1)-Check[]*(Check[]-1)+ROW()-ROW(Risultati[#Headers]))</f>
        <v/>
      </c>
      <c r="G308" s="1" t="str">
        <f>IF(Risultati[[#This Row],[ID_Riga]]="","",VLOOKUP(F308,Helper[],3,TRUE))</f>
        <v/>
      </c>
      <c r="H308" s="1" t="str">
        <f>IF(Risultati[[#This Row],[ID_Riga]]="","",Risultati[[#This Row],[ID_Riga]]-VLOOKUP(Risultati[[#This Row],[ID_Riga]],Helper[],1,TRUE)+1)</f>
        <v/>
      </c>
      <c r="I308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308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308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308" s="1" t="str">
        <f ca="1">IF(Risultati[[#This Row],[Punti_SqrA]]="","",IF(Risultati[[#This Row],[Punti_SqrA]]=3,0,IF(Risultati[[#This Row],[Punti_SqrA]]=0,3,1)))</f>
        <v/>
      </c>
      <c r="M308" s="1" t="str">
        <f ca="1">IF(Risultati[[#This Row],[Punti_SqrA]]="","",SUM(INDEX(INDIRECT(Risultati[[#This Row],[Tabella]]),Risultati[[#This Row],[RigaTab]],3)))</f>
        <v/>
      </c>
      <c r="N308" s="1" t="str">
        <f ca="1">IF(Risultati[[#This Row],[Punti_SqrA]]="","",SUM(INDEX(INDIRECT(Risultati[[#This Row],[Tabella]]),Risultati[[#This Row],[RigaTab]],4)))</f>
        <v/>
      </c>
      <c r="O308" s="1" t="str">
        <f ca="1">Risultati[[#This Row],[SqrA]]&amp;Risultati[[#This Row],[SqrB]]</f>
        <v/>
      </c>
    </row>
    <row r="309" spans="6:15" x14ac:dyDescent="0.2">
      <c r="F309" s="1" t="str" cm="1">
        <f t="array" ref="F309">IF(ROW()-ROW(Risultati[#Headers])&gt;Check[]*(Check[]-1),"",Check[]*(Check[]-1)-Check[]*(Check[]-1)+ROW()-ROW(Risultati[#Headers]))</f>
        <v/>
      </c>
      <c r="G309" s="1" t="str">
        <f>IF(Risultati[[#This Row],[ID_Riga]]="","",VLOOKUP(F309,Helper[],3,TRUE))</f>
        <v/>
      </c>
      <c r="H309" s="1" t="str">
        <f>IF(Risultati[[#This Row],[ID_Riga]]="","",Risultati[[#This Row],[ID_Riga]]-VLOOKUP(Risultati[[#This Row],[ID_Riga]],Helper[],1,TRUE)+1)</f>
        <v/>
      </c>
      <c r="I309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309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309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309" s="1" t="str">
        <f ca="1">IF(Risultati[[#This Row],[Punti_SqrA]]="","",IF(Risultati[[#This Row],[Punti_SqrA]]=3,0,IF(Risultati[[#This Row],[Punti_SqrA]]=0,3,1)))</f>
        <v/>
      </c>
      <c r="M309" s="1" t="str">
        <f ca="1">IF(Risultati[[#This Row],[Punti_SqrA]]="","",SUM(INDEX(INDIRECT(Risultati[[#This Row],[Tabella]]),Risultati[[#This Row],[RigaTab]],3)))</f>
        <v/>
      </c>
      <c r="N309" s="1" t="str">
        <f ca="1">IF(Risultati[[#This Row],[Punti_SqrA]]="","",SUM(INDEX(INDIRECT(Risultati[[#This Row],[Tabella]]),Risultati[[#This Row],[RigaTab]],4)))</f>
        <v/>
      </c>
      <c r="O309" s="1" t="str">
        <f ca="1">Risultati[[#This Row],[SqrA]]&amp;Risultati[[#This Row],[SqrB]]</f>
        <v/>
      </c>
    </row>
    <row r="310" spans="6:15" x14ac:dyDescent="0.2">
      <c r="F310" s="1" t="str" cm="1">
        <f t="array" ref="F310">IF(ROW()-ROW(Risultati[#Headers])&gt;Check[]*(Check[]-1),"",Check[]*(Check[]-1)-Check[]*(Check[]-1)+ROW()-ROW(Risultati[#Headers]))</f>
        <v/>
      </c>
      <c r="G310" s="1" t="str">
        <f>IF(Risultati[[#This Row],[ID_Riga]]="","",VLOOKUP(F310,Helper[],3,TRUE))</f>
        <v/>
      </c>
      <c r="H310" s="1" t="str">
        <f>IF(Risultati[[#This Row],[ID_Riga]]="","",Risultati[[#This Row],[ID_Riga]]-VLOOKUP(Risultati[[#This Row],[ID_Riga]],Helper[],1,TRUE)+1)</f>
        <v/>
      </c>
      <c r="I310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310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310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310" s="1" t="str">
        <f ca="1">IF(Risultati[[#This Row],[Punti_SqrA]]="","",IF(Risultati[[#This Row],[Punti_SqrA]]=3,0,IF(Risultati[[#This Row],[Punti_SqrA]]=0,3,1)))</f>
        <v/>
      </c>
      <c r="M310" s="1" t="str">
        <f ca="1">IF(Risultati[[#This Row],[Punti_SqrA]]="","",SUM(INDEX(INDIRECT(Risultati[[#This Row],[Tabella]]),Risultati[[#This Row],[RigaTab]],3)))</f>
        <v/>
      </c>
      <c r="N310" s="1" t="str">
        <f ca="1">IF(Risultati[[#This Row],[Punti_SqrA]]="","",SUM(INDEX(INDIRECT(Risultati[[#This Row],[Tabella]]),Risultati[[#This Row],[RigaTab]],4)))</f>
        <v/>
      </c>
      <c r="O310" s="1" t="str">
        <f ca="1">Risultati[[#This Row],[SqrA]]&amp;Risultati[[#This Row],[SqrB]]</f>
        <v/>
      </c>
    </row>
    <row r="311" spans="6:15" x14ac:dyDescent="0.2">
      <c r="F311" s="1" t="str" cm="1">
        <f t="array" ref="F311">IF(ROW()-ROW(Risultati[#Headers])&gt;Check[]*(Check[]-1),"",Check[]*(Check[]-1)-Check[]*(Check[]-1)+ROW()-ROW(Risultati[#Headers]))</f>
        <v/>
      </c>
      <c r="G311" s="1" t="str">
        <f>IF(Risultati[[#This Row],[ID_Riga]]="","",VLOOKUP(F311,Helper[],3,TRUE))</f>
        <v/>
      </c>
      <c r="H311" s="1" t="str">
        <f>IF(Risultati[[#This Row],[ID_Riga]]="","",Risultati[[#This Row],[ID_Riga]]-VLOOKUP(Risultati[[#This Row],[ID_Riga]],Helper[],1,TRUE)+1)</f>
        <v/>
      </c>
      <c r="I311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311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311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311" s="1" t="str">
        <f ca="1">IF(Risultati[[#This Row],[Punti_SqrA]]="","",IF(Risultati[[#This Row],[Punti_SqrA]]=3,0,IF(Risultati[[#This Row],[Punti_SqrA]]=0,3,1)))</f>
        <v/>
      </c>
      <c r="M311" s="1" t="str">
        <f ca="1">IF(Risultati[[#This Row],[Punti_SqrA]]="","",SUM(INDEX(INDIRECT(Risultati[[#This Row],[Tabella]]),Risultati[[#This Row],[RigaTab]],3)))</f>
        <v/>
      </c>
      <c r="N311" s="1" t="str">
        <f ca="1">IF(Risultati[[#This Row],[Punti_SqrA]]="","",SUM(INDEX(INDIRECT(Risultati[[#This Row],[Tabella]]),Risultati[[#This Row],[RigaTab]],4)))</f>
        <v/>
      </c>
      <c r="O311" s="1" t="str">
        <f ca="1">Risultati[[#This Row],[SqrA]]&amp;Risultati[[#This Row],[SqrB]]</f>
        <v/>
      </c>
    </row>
    <row r="312" spans="6:15" x14ac:dyDescent="0.2">
      <c r="F312" s="1" t="str" cm="1">
        <f t="array" ref="F312">IF(ROW()-ROW(Risultati[#Headers])&gt;Check[]*(Check[]-1),"",Check[]*(Check[]-1)-Check[]*(Check[]-1)+ROW()-ROW(Risultati[#Headers]))</f>
        <v/>
      </c>
      <c r="G312" s="1" t="str">
        <f>IF(Risultati[[#This Row],[ID_Riga]]="","",VLOOKUP(F312,Helper[],3,TRUE))</f>
        <v/>
      </c>
      <c r="H312" s="1" t="str">
        <f>IF(Risultati[[#This Row],[ID_Riga]]="","",Risultati[[#This Row],[ID_Riga]]-VLOOKUP(Risultati[[#This Row],[ID_Riga]],Helper[],1,TRUE)+1)</f>
        <v/>
      </c>
      <c r="I312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312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312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312" s="1" t="str">
        <f ca="1">IF(Risultati[[#This Row],[Punti_SqrA]]="","",IF(Risultati[[#This Row],[Punti_SqrA]]=3,0,IF(Risultati[[#This Row],[Punti_SqrA]]=0,3,1)))</f>
        <v/>
      </c>
      <c r="M312" s="1" t="str">
        <f ca="1">IF(Risultati[[#This Row],[Punti_SqrA]]="","",SUM(INDEX(INDIRECT(Risultati[[#This Row],[Tabella]]),Risultati[[#This Row],[RigaTab]],3)))</f>
        <v/>
      </c>
      <c r="N312" s="1" t="str">
        <f ca="1">IF(Risultati[[#This Row],[Punti_SqrA]]="","",SUM(INDEX(INDIRECT(Risultati[[#This Row],[Tabella]]),Risultati[[#This Row],[RigaTab]],4)))</f>
        <v/>
      </c>
      <c r="O312" s="1" t="str">
        <f ca="1">Risultati[[#This Row],[SqrA]]&amp;Risultati[[#This Row],[SqrB]]</f>
        <v/>
      </c>
    </row>
    <row r="313" spans="6:15" x14ac:dyDescent="0.2">
      <c r="F313" s="1" t="str" cm="1">
        <f t="array" ref="F313">IF(ROW()-ROW(Risultati[#Headers])&gt;Check[]*(Check[]-1),"",Check[]*(Check[]-1)-Check[]*(Check[]-1)+ROW()-ROW(Risultati[#Headers]))</f>
        <v/>
      </c>
      <c r="G313" s="1" t="str">
        <f>IF(Risultati[[#This Row],[ID_Riga]]="","",VLOOKUP(F313,Helper[],3,TRUE))</f>
        <v/>
      </c>
      <c r="H313" s="1" t="str">
        <f>IF(Risultati[[#This Row],[ID_Riga]]="","",Risultati[[#This Row],[ID_Riga]]-VLOOKUP(Risultati[[#This Row],[ID_Riga]],Helper[],1,TRUE)+1)</f>
        <v/>
      </c>
      <c r="I313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313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313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313" s="1" t="str">
        <f ca="1">IF(Risultati[[#This Row],[Punti_SqrA]]="","",IF(Risultati[[#This Row],[Punti_SqrA]]=3,0,IF(Risultati[[#This Row],[Punti_SqrA]]=0,3,1)))</f>
        <v/>
      </c>
      <c r="M313" s="1" t="str">
        <f ca="1">IF(Risultati[[#This Row],[Punti_SqrA]]="","",SUM(INDEX(INDIRECT(Risultati[[#This Row],[Tabella]]),Risultati[[#This Row],[RigaTab]],3)))</f>
        <v/>
      </c>
      <c r="N313" s="1" t="str">
        <f ca="1">IF(Risultati[[#This Row],[Punti_SqrA]]="","",SUM(INDEX(INDIRECT(Risultati[[#This Row],[Tabella]]),Risultati[[#This Row],[RigaTab]],4)))</f>
        <v/>
      </c>
      <c r="O313" s="1" t="str">
        <f ca="1">Risultati[[#This Row],[SqrA]]&amp;Risultati[[#This Row],[SqrB]]</f>
        <v/>
      </c>
    </row>
    <row r="314" spans="6:15" x14ac:dyDescent="0.2">
      <c r="F314" s="1" t="str" cm="1">
        <f t="array" ref="F314">IF(ROW()-ROW(Risultati[#Headers])&gt;Check[]*(Check[]-1),"",Check[]*(Check[]-1)-Check[]*(Check[]-1)+ROW()-ROW(Risultati[#Headers]))</f>
        <v/>
      </c>
      <c r="G314" s="1" t="str">
        <f>IF(Risultati[[#This Row],[ID_Riga]]="","",VLOOKUP(F314,Helper[],3,TRUE))</f>
        <v/>
      </c>
      <c r="H314" s="1" t="str">
        <f>IF(Risultati[[#This Row],[ID_Riga]]="","",Risultati[[#This Row],[ID_Riga]]-VLOOKUP(Risultati[[#This Row],[ID_Riga]],Helper[],1,TRUE)+1)</f>
        <v/>
      </c>
      <c r="I314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314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314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314" s="1" t="str">
        <f ca="1">IF(Risultati[[#This Row],[Punti_SqrA]]="","",IF(Risultati[[#This Row],[Punti_SqrA]]=3,0,IF(Risultati[[#This Row],[Punti_SqrA]]=0,3,1)))</f>
        <v/>
      </c>
      <c r="M314" s="1" t="str">
        <f ca="1">IF(Risultati[[#This Row],[Punti_SqrA]]="","",SUM(INDEX(INDIRECT(Risultati[[#This Row],[Tabella]]),Risultati[[#This Row],[RigaTab]],3)))</f>
        <v/>
      </c>
      <c r="N314" s="1" t="str">
        <f ca="1">IF(Risultati[[#This Row],[Punti_SqrA]]="","",SUM(INDEX(INDIRECT(Risultati[[#This Row],[Tabella]]),Risultati[[#This Row],[RigaTab]],4)))</f>
        <v/>
      </c>
      <c r="O314" s="1" t="str">
        <f ca="1">Risultati[[#This Row],[SqrA]]&amp;Risultati[[#This Row],[SqrB]]</f>
        <v/>
      </c>
    </row>
    <row r="315" spans="6:15" x14ac:dyDescent="0.2">
      <c r="F315" s="1" t="str" cm="1">
        <f t="array" ref="F315">IF(ROW()-ROW(Risultati[#Headers])&gt;Check[]*(Check[]-1),"",Check[]*(Check[]-1)-Check[]*(Check[]-1)+ROW()-ROW(Risultati[#Headers]))</f>
        <v/>
      </c>
      <c r="G315" s="1" t="str">
        <f>IF(Risultati[[#This Row],[ID_Riga]]="","",VLOOKUP(F315,Helper[],3,TRUE))</f>
        <v/>
      </c>
      <c r="H315" s="1" t="str">
        <f>IF(Risultati[[#This Row],[ID_Riga]]="","",Risultati[[#This Row],[ID_Riga]]-VLOOKUP(Risultati[[#This Row],[ID_Riga]],Helper[],1,TRUE)+1)</f>
        <v/>
      </c>
      <c r="I315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315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315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315" s="1" t="str">
        <f ca="1">IF(Risultati[[#This Row],[Punti_SqrA]]="","",IF(Risultati[[#This Row],[Punti_SqrA]]=3,0,IF(Risultati[[#This Row],[Punti_SqrA]]=0,3,1)))</f>
        <v/>
      </c>
      <c r="M315" s="1" t="str">
        <f ca="1">IF(Risultati[[#This Row],[Punti_SqrA]]="","",SUM(INDEX(INDIRECT(Risultati[[#This Row],[Tabella]]),Risultati[[#This Row],[RigaTab]],3)))</f>
        <v/>
      </c>
      <c r="N315" s="1" t="str">
        <f ca="1">IF(Risultati[[#This Row],[Punti_SqrA]]="","",SUM(INDEX(INDIRECT(Risultati[[#This Row],[Tabella]]),Risultati[[#This Row],[RigaTab]],4)))</f>
        <v/>
      </c>
      <c r="O315" s="1" t="str">
        <f ca="1">Risultati[[#This Row],[SqrA]]&amp;Risultati[[#This Row],[SqrB]]</f>
        <v/>
      </c>
    </row>
    <row r="316" spans="6:15" x14ac:dyDescent="0.2">
      <c r="F316" s="1" t="str" cm="1">
        <f t="array" ref="F316">IF(ROW()-ROW(Risultati[#Headers])&gt;Check[]*(Check[]-1),"",Check[]*(Check[]-1)-Check[]*(Check[]-1)+ROW()-ROW(Risultati[#Headers]))</f>
        <v/>
      </c>
      <c r="G316" s="1" t="str">
        <f>IF(Risultati[[#This Row],[ID_Riga]]="","",VLOOKUP(F316,Helper[],3,TRUE))</f>
        <v/>
      </c>
      <c r="H316" s="1" t="str">
        <f>IF(Risultati[[#This Row],[ID_Riga]]="","",Risultati[[#This Row],[ID_Riga]]-VLOOKUP(Risultati[[#This Row],[ID_Riga]],Helper[],1,TRUE)+1)</f>
        <v/>
      </c>
      <c r="I316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316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316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316" s="1" t="str">
        <f ca="1">IF(Risultati[[#This Row],[Punti_SqrA]]="","",IF(Risultati[[#This Row],[Punti_SqrA]]=3,0,IF(Risultati[[#This Row],[Punti_SqrA]]=0,3,1)))</f>
        <v/>
      </c>
      <c r="M316" s="1" t="str">
        <f ca="1">IF(Risultati[[#This Row],[Punti_SqrA]]="","",SUM(INDEX(INDIRECT(Risultati[[#This Row],[Tabella]]),Risultati[[#This Row],[RigaTab]],3)))</f>
        <v/>
      </c>
      <c r="N316" s="1" t="str">
        <f ca="1">IF(Risultati[[#This Row],[Punti_SqrA]]="","",SUM(INDEX(INDIRECT(Risultati[[#This Row],[Tabella]]),Risultati[[#This Row],[RigaTab]],4)))</f>
        <v/>
      </c>
      <c r="O316" s="1" t="str">
        <f ca="1">Risultati[[#This Row],[SqrA]]&amp;Risultati[[#This Row],[SqrB]]</f>
        <v/>
      </c>
    </row>
    <row r="317" spans="6:15" x14ac:dyDescent="0.2">
      <c r="F317" s="1" t="str" cm="1">
        <f t="array" ref="F317">IF(ROW()-ROW(Risultati[#Headers])&gt;Check[]*(Check[]-1),"",Check[]*(Check[]-1)-Check[]*(Check[]-1)+ROW()-ROW(Risultati[#Headers]))</f>
        <v/>
      </c>
      <c r="G317" s="1" t="str">
        <f>IF(Risultati[[#This Row],[ID_Riga]]="","",VLOOKUP(F317,Helper[],3,TRUE))</f>
        <v/>
      </c>
      <c r="H317" s="1" t="str">
        <f>IF(Risultati[[#This Row],[ID_Riga]]="","",Risultati[[#This Row],[ID_Riga]]-VLOOKUP(Risultati[[#This Row],[ID_Riga]],Helper[],1,TRUE)+1)</f>
        <v/>
      </c>
      <c r="I317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317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317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317" s="1" t="str">
        <f ca="1">IF(Risultati[[#This Row],[Punti_SqrA]]="","",IF(Risultati[[#This Row],[Punti_SqrA]]=3,0,IF(Risultati[[#This Row],[Punti_SqrA]]=0,3,1)))</f>
        <v/>
      </c>
      <c r="M317" s="1" t="str">
        <f ca="1">IF(Risultati[[#This Row],[Punti_SqrA]]="","",SUM(INDEX(INDIRECT(Risultati[[#This Row],[Tabella]]),Risultati[[#This Row],[RigaTab]],3)))</f>
        <v/>
      </c>
      <c r="N317" s="1" t="str">
        <f ca="1">IF(Risultati[[#This Row],[Punti_SqrA]]="","",SUM(INDEX(INDIRECT(Risultati[[#This Row],[Tabella]]),Risultati[[#This Row],[RigaTab]],4)))</f>
        <v/>
      </c>
      <c r="O317" s="1" t="str">
        <f ca="1">Risultati[[#This Row],[SqrA]]&amp;Risultati[[#This Row],[SqrB]]</f>
        <v/>
      </c>
    </row>
    <row r="318" spans="6:15" x14ac:dyDescent="0.2">
      <c r="F318" s="1" t="str" cm="1">
        <f t="array" ref="F318">IF(ROW()-ROW(Risultati[#Headers])&gt;Check[]*(Check[]-1),"",Check[]*(Check[]-1)-Check[]*(Check[]-1)+ROW()-ROW(Risultati[#Headers]))</f>
        <v/>
      </c>
      <c r="G318" s="1" t="str">
        <f>IF(Risultati[[#This Row],[ID_Riga]]="","",VLOOKUP(F318,Helper[],3,TRUE))</f>
        <v/>
      </c>
      <c r="H318" s="1" t="str">
        <f>IF(Risultati[[#This Row],[ID_Riga]]="","",Risultati[[#This Row],[ID_Riga]]-VLOOKUP(Risultati[[#This Row],[ID_Riga]],Helper[],1,TRUE)+1)</f>
        <v/>
      </c>
      <c r="I318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318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318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318" s="1" t="str">
        <f ca="1">IF(Risultati[[#This Row],[Punti_SqrA]]="","",IF(Risultati[[#This Row],[Punti_SqrA]]=3,0,IF(Risultati[[#This Row],[Punti_SqrA]]=0,3,1)))</f>
        <v/>
      </c>
      <c r="M318" s="1" t="str">
        <f ca="1">IF(Risultati[[#This Row],[Punti_SqrA]]="","",SUM(INDEX(INDIRECT(Risultati[[#This Row],[Tabella]]),Risultati[[#This Row],[RigaTab]],3)))</f>
        <v/>
      </c>
      <c r="N318" s="1" t="str">
        <f ca="1">IF(Risultati[[#This Row],[Punti_SqrA]]="","",SUM(INDEX(INDIRECT(Risultati[[#This Row],[Tabella]]),Risultati[[#This Row],[RigaTab]],4)))</f>
        <v/>
      </c>
      <c r="O318" s="1" t="str">
        <f ca="1">Risultati[[#This Row],[SqrA]]&amp;Risultati[[#This Row],[SqrB]]</f>
        <v/>
      </c>
    </row>
    <row r="319" spans="6:15" x14ac:dyDescent="0.2">
      <c r="F319" s="1" t="str" cm="1">
        <f t="array" ref="F319">IF(ROW()-ROW(Risultati[#Headers])&gt;Check[]*(Check[]-1),"",Check[]*(Check[]-1)-Check[]*(Check[]-1)+ROW()-ROW(Risultati[#Headers]))</f>
        <v/>
      </c>
      <c r="G319" s="1" t="str">
        <f>IF(Risultati[[#This Row],[ID_Riga]]="","",VLOOKUP(F319,Helper[],3,TRUE))</f>
        <v/>
      </c>
      <c r="H319" s="1" t="str">
        <f>IF(Risultati[[#This Row],[ID_Riga]]="","",Risultati[[#This Row],[ID_Riga]]-VLOOKUP(Risultati[[#This Row],[ID_Riga]],Helper[],1,TRUE)+1)</f>
        <v/>
      </c>
      <c r="I319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319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319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319" s="1" t="str">
        <f ca="1">IF(Risultati[[#This Row],[Punti_SqrA]]="","",IF(Risultati[[#This Row],[Punti_SqrA]]=3,0,IF(Risultati[[#This Row],[Punti_SqrA]]=0,3,1)))</f>
        <v/>
      </c>
      <c r="M319" s="1" t="str">
        <f ca="1">IF(Risultati[[#This Row],[Punti_SqrA]]="","",SUM(INDEX(INDIRECT(Risultati[[#This Row],[Tabella]]),Risultati[[#This Row],[RigaTab]],3)))</f>
        <v/>
      </c>
      <c r="N319" s="1" t="str">
        <f ca="1">IF(Risultati[[#This Row],[Punti_SqrA]]="","",SUM(INDEX(INDIRECT(Risultati[[#This Row],[Tabella]]),Risultati[[#This Row],[RigaTab]],4)))</f>
        <v/>
      </c>
      <c r="O319" s="1" t="str">
        <f ca="1">Risultati[[#This Row],[SqrA]]&amp;Risultati[[#This Row],[SqrB]]</f>
        <v/>
      </c>
    </row>
    <row r="320" spans="6:15" x14ac:dyDescent="0.2">
      <c r="F320" s="1" t="str" cm="1">
        <f t="array" ref="F320">IF(ROW()-ROW(Risultati[#Headers])&gt;Check[]*(Check[]-1),"",Check[]*(Check[]-1)-Check[]*(Check[]-1)+ROW()-ROW(Risultati[#Headers]))</f>
        <v/>
      </c>
      <c r="G320" s="1" t="str">
        <f>IF(Risultati[[#This Row],[ID_Riga]]="","",VLOOKUP(F320,Helper[],3,TRUE))</f>
        <v/>
      </c>
      <c r="H320" s="1" t="str">
        <f>IF(Risultati[[#This Row],[ID_Riga]]="","",Risultati[[#This Row],[ID_Riga]]-VLOOKUP(Risultati[[#This Row],[ID_Riga]],Helper[],1,TRUE)+1)</f>
        <v/>
      </c>
      <c r="I320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320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320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320" s="1" t="str">
        <f ca="1">IF(Risultati[[#This Row],[Punti_SqrA]]="","",IF(Risultati[[#This Row],[Punti_SqrA]]=3,0,IF(Risultati[[#This Row],[Punti_SqrA]]=0,3,1)))</f>
        <v/>
      </c>
      <c r="M320" s="1" t="str">
        <f ca="1">IF(Risultati[[#This Row],[Punti_SqrA]]="","",SUM(INDEX(INDIRECT(Risultati[[#This Row],[Tabella]]),Risultati[[#This Row],[RigaTab]],3)))</f>
        <v/>
      </c>
      <c r="N320" s="1" t="str">
        <f ca="1">IF(Risultati[[#This Row],[Punti_SqrA]]="","",SUM(INDEX(INDIRECT(Risultati[[#This Row],[Tabella]]),Risultati[[#This Row],[RigaTab]],4)))</f>
        <v/>
      </c>
      <c r="O320" s="1" t="str">
        <f ca="1">Risultati[[#This Row],[SqrA]]&amp;Risultati[[#This Row],[SqrB]]</f>
        <v/>
      </c>
    </row>
    <row r="321" spans="6:15" x14ac:dyDescent="0.2">
      <c r="F321" s="1" t="str" cm="1">
        <f t="array" ref="F321">IF(ROW()-ROW(Risultati[#Headers])&gt;Check[]*(Check[]-1),"",Check[]*(Check[]-1)-Check[]*(Check[]-1)+ROW()-ROW(Risultati[#Headers]))</f>
        <v/>
      </c>
      <c r="G321" s="1" t="str">
        <f>IF(Risultati[[#This Row],[ID_Riga]]="","",VLOOKUP(F321,Helper[],3,TRUE))</f>
        <v/>
      </c>
      <c r="H321" s="1" t="str">
        <f>IF(Risultati[[#This Row],[ID_Riga]]="","",Risultati[[#This Row],[ID_Riga]]-VLOOKUP(Risultati[[#This Row],[ID_Riga]],Helper[],1,TRUE)+1)</f>
        <v/>
      </c>
      <c r="I321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321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321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321" s="1" t="str">
        <f ca="1">IF(Risultati[[#This Row],[Punti_SqrA]]="","",IF(Risultati[[#This Row],[Punti_SqrA]]=3,0,IF(Risultati[[#This Row],[Punti_SqrA]]=0,3,1)))</f>
        <v/>
      </c>
      <c r="M321" s="1" t="str">
        <f ca="1">IF(Risultati[[#This Row],[Punti_SqrA]]="","",SUM(INDEX(INDIRECT(Risultati[[#This Row],[Tabella]]),Risultati[[#This Row],[RigaTab]],3)))</f>
        <v/>
      </c>
      <c r="N321" s="1" t="str">
        <f ca="1">IF(Risultati[[#This Row],[Punti_SqrA]]="","",SUM(INDEX(INDIRECT(Risultati[[#This Row],[Tabella]]),Risultati[[#This Row],[RigaTab]],4)))</f>
        <v/>
      </c>
      <c r="O321" s="1" t="str">
        <f ca="1">Risultati[[#This Row],[SqrA]]&amp;Risultati[[#This Row],[SqrB]]</f>
        <v/>
      </c>
    </row>
    <row r="322" spans="6:15" x14ac:dyDescent="0.2">
      <c r="F322" s="1" t="str" cm="1">
        <f t="array" ref="F322">IF(ROW()-ROW(Risultati[#Headers])&gt;Check[]*(Check[]-1),"",Check[]*(Check[]-1)-Check[]*(Check[]-1)+ROW()-ROW(Risultati[#Headers]))</f>
        <v/>
      </c>
      <c r="G322" s="1" t="str">
        <f>IF(Risultati[[#This Row],[ID_Riga]]="","",VLOOKUP(F322,Helper[],3,TRUE))</f>
        <v/>
      </c>
      <c r="H322" s="1" t="str">
        <f>IF(Risultati[[#This Row],[ID_Riga]]="","",Risultati[[#This Row],[ID_Riga]]-VLOOKUP(Risultati[[#This Row],[ID_Riga]],Helper[],1,TRUE)+1)</f>
        <v/>
      </c>
      <c r="I322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322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322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322" s="1" t="str">
        <f ca="1">IF(Risultati[[#This Row],[Punti_SqrA]]="","",IF(Risultati[[#This Row],[Punti_SqrA]]=3,0,IF(Risultati[[#This Row],[Punti_SqrA]]=0,3,1)))</f>
        <v/>
      </c>
      <c r="M322" s="1" t="str">
        <f ca="1">IF(Risultati[[#This Row],[Punti_SqrA]]="","",SUM(INDEX(INDIRECT(Risultati[[#This Row],[Tabella]]),Risultati[[#This Row],[RigaTab]],3)))</f>
        <v/>
      </c>
      <c r="N322" s="1" t="str">
        <f ca="1">IF(Risultati[[#This Row],[Punti_SqrA]]="","",SUM(INDEX(INDIRECT(Risultati[[#This Row],[Tabella]]),Risultati[[#This Row],[RigaTab]],4)))</f>
        <v/>
      </c>
      <c r="O322" s="1" t="str">
        <f ca="1">Risultati[[#This Row],[SqrA]]&amp;Risultati[[#This Row],[SqrB]]</f>
        <v/>
      </c>
    </row>
    <row r="323" spans="6:15" x14ac:dyDescent="0.2">
      <c r="F323" s="1" t="str" cm="1">
        <f t="array" ref="F323">IF(ROW()-ROW(Risultati[#Headers])&gt;Check[]*(Check[]-1),"",Check[]*(Check[]-1)-Check[]*(Check[]-1)+ROW()-ROW(Risultati[#Headers]))</f>
        <v/>
      </c>
      <c r="G323" s="1" t="str">
        <f>IF(Risultati[[#This Row],[ID_Riga]]="","",VLOOKUP(F323,Helper[],3,TRUE))</f>
        <v/>
      </c>
      <c r="H323" s="1" t="str">
        <f>IF(Risultati[[#This Row],[ID_Riga]]="","",Risultati[[#This Row],[ID_Riga]]-VLOOKUP(Risultati[[#This Row],[ID_Riga]],Helper[],1,TRUE)+1)</f>
        <v/>
      </c>
      <c r="I323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323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323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323" s="1" t="str">
        <f ca="1">IF(Risultati[[#This Row],[Punti_SqrA]]="","",IF(Risultati[[#This Row],[Punti_SqrA]]=3,0,IF(Risultati[[#This Row],[Punti_SqrA]]=0,3,1)))</f>
        <v/>
      </c>
      <c r="M323" s="1" t="str">
        <f ca="1">IF(Risultati[[#This Row],[Punti_SqrA]]="","",SUM(INDEX(INDIRECT(Risultati[[#This Row],[Tabella]]),Risultati[[#This Row],[RigaTab]],3)))</f>
        <v/>
      </c>
      <c r="N323" s="1" t="str">
        <f ca="1">IF(Risultati[[#This Row],[Punti_SqrA]]="","",SUM(INDEX(INDIRECT(Risultati[[#This Row],[Tabella]]),Risultati[[#This Row],[RigaTab]],4)))</f>
        <v/>
      </c>
      <c r="O323" s="1" t="str">
        <f ca="1">Risultati[[#This Row],[SqrA]]&amp;Risultati[[#This Row],[SqrB]]</f>
        <v/>
      </c>
    </row>
    <row r="324" spans="6:15" x14ac:dyDescent="0.2">
      <c r="F324" s="1" t="str" cm="1">
        <f t="array" ref="F324">IF(ROW()-ROW(Risultati[#Headers])&gt;Check[]*(Check[]-1),"",Check[]*(Check[]-1)-Check[]*(Check[]-1)+ROW()-ROW(Risultati[#Headers]))</f>
        <v/>
      </c>
      <c r="G324" s="1" t="str">
        <f>IF(Risultati[[#This Row],[ID_Riga]]="","",VLOOKUP(F324,Helper[],3,TRUE))</f>
        <v/>
      </c>
      <c r="H324" s="1" t="str">
        <f>IF(Risultati[[#This Row],[ID_Riga]]="","",Risultati[[#This Row],[ID_Riga]]-VLOOKUP(Risultati[[#This Row],[ID_Riga]],Helper[],1,TRUE)+1)</f>
        <v/>
      </c>
      <c r="I324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324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324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324" s="1" t="str">
        <f ca="1">IF(Risultati[[#This Row],[Punti_SqrA]]="","",IF(Risultati[[#This Row],[Punti_SqrA]]=3,0,IF(Risultati[[#This Row],[Punti_SqrA]]=0,3,1)))</f>
        <v/>
      </c>
      <c r="M324" s="1" t="str">
        <f ca="1">IF(Risultati[[#This Row],[Punti_SqrA]]="","",SUM(INDEX(INDIRECT(Risultati[[#This Row],[Tabella]]),Risultati[[#This Row],[RigaTab]],3)))</f>
        <v/>
      </c>
      <c r="N324" s="1" t="str">
        <f ca="1">IF(Risultati[[#This Row],[Punti_SqrA]]="","",SUM(INDEX(INDIRECT(Risultati[[#This Row],[Tabella]]),Risultati[[#This Row],[RigaTab]],4)))</f>
        <v/>
      </c>
      <c r="O324" s="1" t="str">
        <f ca="1">Risultati[[#This Row],[SqrA]]&amp;Risultati[[#This Row],[SqrB]]</f>
        <v/>
      </c>
    </row>
    <row r="325" spans="6:15" x14ac:dyDescent="0.2">
      <c r="F325" s="1" t="str" cm="1">
        <f t="array" ref="F325">IF(ROW()-ROW(Risultati[#Headers])&gt;Check[]*(Check[]-1),"",Check[]*(Check[]-1)-Check[]*(Check[]-1)+ROW()-ROW(Risultati[#Headers]))</f>
        <v/>
      </c>
      <c r="G325" s="1" t="str">
        <f>IF(Risultati[[#This Row],[ID_Riga]]="","",VLOOKUP(F325,Helper[],3,TRUE))</f>
        <v/>
      </c>
      <c r="H325" s="1" t="str">
        <f>IF(Risultati[[#This Row],[ID_Riga]]="","",Risultati[[#This Row],[ID_Riga]]-VLOOKUP(Risultati[[#This Row],[ID_Riga]],Helper[],1,TRUE)+1)</f>
        <v/>
      </c>
      <c r="I325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325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325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325" s="1" t="str">
        <f ca="1">IF(Risultati[[#This Row],[Punti_SqrA]]="","",IF(Risultati[[#This Row],[Punti_SqrA]]=3,0,IF(Risultati[[#This Row],[Punti_SqrA]]=0,3,1)))</f>
        <v/>
      </c>
      <c r="M325" s="1" t="str">
        <f ca="1">IF(Risultati[[#This Row],[Punti_SqrA]]="","",SUM(INDEX(INDIRECT(Risultati[[#This Row],[Tabella]]),Risultati[[#This Row],[RigaTab]],3)))</f>
        <v/>
      </c>
      <c r="N325" s="1" t="str">
        <f ca="1">IF(Risultati[[#This Row],[Punti_SqrA]]="","",SUM(INDEX(INDIRECT(Risultati[[#This Row],[Tabella]]),Risultati[[#This Row],[RigaTab]],4)))</f>
        <v/>
      </c>
      <c r="O325" s="1" t="str">
        <f ca="1">Risultati[[#This Row],[SqrA]]&amp;Risultati[[#This Row],[SqrB]]</f>
        <v/>
      </c>
    </row>
    <row r="326" spans="6:15" x14ac:dyDescent="0.2">
      <c r="F326" s="1" t="str" cm="1">
        <f t="array" ref="F326">IF(ROW()-ROW(Risultati[#Headers])&gt;Check[]*(Check[]-1),"",Check[]*(Check[]-1)-Check[]*(Check[]-1)+ROW()-ROW(Risultati[#Headers]))</f>
        <v/>
      </c>
      <c r="G326" s="1" t="str">
        <f>IF(Risultati[[#This Row],[ID_Riga]]="","",VLOOKUP(F326,Helper[],3,TRUE))</f>
        <v/>
      </c>
      <c r="H326" s="1" t="str">
        <f>IF(Risultati[[#This Row],[ID_Riga]]="","",Risultati[[#This Row],[ID_Riga]]-VLOOKUP(Risultati[[#This Row],[ID_Riga]],Helper[],1,TRUE)+1)</f>
        <v/>
      </c>
      <c r="I326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326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326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326" s="1" t="str">
        <f ca="1">IF(Risultati[[#This Row],[Punti_SqrA]]="","",IF(Risultati[[#This Row],[Punti_SqrA]]=3,0,IF(Risultati[[#This Row],[Punti_SqrA]]=0,3,1)))</f>
        <v/>
      </c>
      <c r="M326" s="1" t="str">
        <f ca="1">IF(Risultati[[#This Row],[Punti_SqrA]]="","",SUM(INDEX(INDIRECT(Risultati[[#This Row],[Tabella]]),Risultati[[#This Row],[RigaTab]],3)))</f>
        <v/>
      </c>
      <c r="N326" s="1" t="str">
        <f ca="1">IF(Risultati[[#This Row],[Punti_SqrA]]="","",SUM(INDEX(INDIRECT(Risultati[[#This Row],[Tabella]]),Risultati[[#This Row],[RigaTab]],4)))</f>
        <v/>
      </c>
      <c r="O326" s="1" t="str">
        <f ca="1">Risultati[[#This Row],[SqrA]]&amp;Risultati[[#This Row],[SqrB]]</f>
        <v/>
      </c>
    </row>
    <row r="327" spans="6:15" x14ac:dyDescent="0.2">
      <c r="F327" s="1" t="str" cm="1">
        <f t="array" ref="F327">IF(ROW()-ROW(Risultati[#Headers])&gt;Check[]*(Check[]-1),"",Check[]*(Check[]-1)-Check[]*(Check[]-1)+ROW()-ROW(Risultati[#Headers]))</f>
        <v/>
      </c>
      <c r="G327" s="1" t="str">
        <f>IF(Risultati[[#This Row],[ID_Riga]]="","",VLOOKUP(F327,Helper[],3,TRUE))</f>
        <v/>
      </c>
      <c r="H327" s="1" t="str">
        <f>IF(Risultati[[#This Row],[ID_Riga]]="","",Risultati[[#This Row],[ID_Riga]]-VLOOKUP(Risultati[[#This Row],[ID_Riga]],Helper[],1,TRUE)+1)</f>
        <v/>
      </c>
      <c r="I327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327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327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327" s="1" t="str">
        <f ca="1">IF(Risultati[[#This Row],[Punti_SqrA]]="","",IF(Risultati[[#This Row],[Punti_SqrA]]=3,0,IF(Risultati[[#This Row],[Punti_SqrA]]=0,3,1)))</f>
        <v/>
      </c>
      <c r="M327" s="1" t="str">
        <f ca="1">IF(Risultati[[#This Row],[Punti_SqrA]]="","",SUM(INDEX(INDIRECT(Risultati[[#This Row],[Tabella]]),Risultati[[#This Row],[RigaTab]],3)))</f>
        <v/>
      </c>
      <c r="N327" s="1" t="str">
        <f ca="1">IF(Risultati[[#This Row],[Punti_SqrA]]="","",SUM(INDEX(INDIRECT(Risultati[[#This Row],[Tabella]]),Risultati[[#This Row],[RigaTab]],4)))</f>
        <v/>
      </c>
      <c r="O327" s="1" t="str">
        <f ca="1">Risultati[[#This Row],[SqrA]]&amp;Risultati[[#This Row],[SqrB]]</f>
        <v/>
      </c>
    </row>
    <row r="328" spans="6:15" x14ac:dyDescent="0.2">
      <c r="F328" s="1" t="str" cm="1">
        <f t="array" ref="F328">IF(ROW()-ROW(Risultati[#Headers])&gt;Check[]*(Check[]-1),"",Check[]*(Check[]-1)-Check[]*(Check[]-1)+ROW()-ROW(Risultati[#Headers]))</f>
        <v/>
      </c>
      <c r="G328" s="1" t="str">
        <f>IF(Risultati[[#This Row],[ID_Riga]]="","",VLOOKUP(F328,Helper[],3,TRUE))</f>
        <v/>
      </c>
      <c r="H328" s="1" t="str">
        <f>IF(Risultati[[#This Row],[ID_Riga]]="","",Risultati[[#This Row],[ID_Riga]]-VLOOKUP(Risultati[[#This Row],[ID_Riga]],Helper[],1,TRUE)+1)</f>
        <v/>
      </c>
      <c r="I328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328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328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328" s="1" t="str">
        <f ca="1">IF(Risultati[[#This Row],[Punti_SqrA]]="","",IF(Risultati[[#This Row],[Punti_SqrA]]=3,0,IF(Risultati[[#This Row],[Punti_SqrA]]=0,3,1)))</f>
        <v/>
      </c>
      <c r="M328" s="1" t="str">
        <f ca="1">IF(Risultati[[#This Row],[Punti_SqrA]]="","",SUM(INDEX(INDIRECT(Risultati[[#This Row],[Tabella]]),Risultati[[#This Row],[RigaTab]],3)))</f>
        <v/>
      </c>
      <c r="N328" s="1" t="str">
        <f ca="1">IF(Risultati[[#This Row],[Punti_SqrA]]="","",SUM(INDEX(INDIRECT(Risultati[[#This Row],[Tabella]]),Risultati[[#This Row],[RigaTab]],4)))</f>
        <v/>
      </c>
      <c r="O328" s="1" t="str">
        <f ca="1">Risultati[[#This Row],[SqrA]]&amp;Risultati[[#This Row],[SqrB]]</f>
        <v/>
      </c>
    </row>
    <row r="329" spans="6:15" x14ac:dyDescent="0.2">
      <c r="F329" s="1" t="str" cm="1">
        <f t="array" ref="F329">IF(ROW()-ROW(Risultati[#Headers])&gt;Check[]*(Check[]-1),"",Check[]*(Check[]-1)-Check[]*(Check[]-1)+ROW()-ROW(Risultati[#Headers]))</f>
        <v/>
      </c>
      <c r="G329" s="1" t="str">
        <f>IF(Risultati[[#This Row],[ID_Riga]]="","",VLOOKUP(F329,Helper[],3,TRUE))</f>
        <v/>
      </c>
      <c r="H329" s="1" t="str">
        <f>IF(Risultati[[#This Row],[ID_Riga]]="","",Risultati[[#This Row],[ID_Riga]]-VLOOKUP(Risultati[[#This Row],[ID_Riga]],Helper[],1,TRUE)+1)</f>
        <v/>
      </c>
      <c r="I329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329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329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329" s="1" t="str">
        <f ca="1">IF(Risultati[[#This Row],[Punti_SqrA]]="","",IF(Risultati[[#This Row],[Punti_SqrA]]=3,0,IF(Risultati[[#This Row],[Punti_SqrA]]=0,3,1)))</f>
        <v/>
      </c>
      <c r="M329" s="1" t="str">
        <f ca="1">IF(Risultati[[#This Row],[Punti_SqrA]]="","",SUM(INDEX(INDIRECT(Risultati[[#This Row],[Tabella]]),Risultati[[#This Row],[RigaTab]],3)))</f>
        <v/>
      </c>
      <c r="N329" s="1" t="str">
        <f ca="1">IF(Risultati[[#This Row],[Punti_SqrA]]="","",SUM(INDEX(INDIRECT(Risultati[[#This Row],[Tabella]]),Risultati[[#This Row],[RigaTab]],4)))</f>
        <v/>
      </c>
      <c r="O329" s="1" t="str">
        <f ca="1">Risultati[[#This Row],[SqrA]]&amp;Risultati[[#This Row],[SqrB]]</f>
        <v/>
      </c>
    </row>
    <row r="330" spans="6:15" x14ac:dyDescent="0.2">
      <c r="F330" s="1" t="str" cm="1">
        <f t="array" ref="F330">IF(ROW()-ROW(Risultati[#Headers])&gt;Check[]*(Check[]-1),"",Check[]*(Check[]-1)-Check[]*(Check[]-1)+ROW()-ROW(Risultati[#Headers]))</f>
        <v/>
      </c>
      <c r="G330" s="1" t="str">
        <f>IF(Risultati[[#This Row],[ID_Riga]]="","",VLOOKUP(F330,Helper[],3,TRUE))</f>
        <v/>
      </c>
      <c r="H330" s="1" t="str">
        <f>IF(Risultati[[#This Row],[ID_Riga]]="","",Risultati[[#This Row],[ID_Riga]]-VLOOKUP(Risultati[[#This Row],[ID_Riga]],Helper[],1,TRUE)+1)</f>
        <v/>
      </c>
      <c r="I330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330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330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330" s="1" t="str">
        <f ca="1">IF(Risultati[[#This Row],[Punti_SqrA]]="","",IF(Risultati[[#This Row],[Punti_SqrA]]=3,0,IF(Risultati[[#This Row],[Punti_SqrA]]=0,3,1)))</f>
        <v/>
      </c>
      <c r="M330" s="1" t="str">
        <f ca="1">IF(Risultati[[#This Row],[Punti_SqrA]]="","",SUM(INDEX(INDIRECT(Risultati[[#This Row],[Tabella]]),Risultati[[#This Row],[RigaTab]],3)))</f>
        <v/>
      </c>
      <c r="N330" s="1" t="str">
        <f ca="1">IF(Risultati[[#This Row],[Punti_SqrA]]="","",SUM(INDEX(INDIRECT(Risultati[[#This Row],[Tabella]]),Risultati[[#This Row],[RigaTab]],4)))</f>
        <v/>
      </c>
      <c r="O330" s="1" t="str">
        <f ca="1">Risultati[[#This Row],[SqrA]]&amp;Risultati[[#This Row],[SqrB]]</f>
        <v/>
      </c>
    </row>
    <row r="331" spans="6:15" x14ac:dyDescent="0.2">
      <c r="F331" s="1" t="str" cm="1">
        <f t="array" ref="F331">IF(ROW()-ROW(Risultati[#Headers])&gt;Check[]*(Check[]-1),"",Check[]*(Check[]-1)-Check[]*(Check[]-1)+ROW()-ROW(Risultati[#Headers]))</f>
        <v/>
      </c>
      <c r="G331" s="1" t="str">
        <f>IF(Risultati[[#This Row],[ID_Riga]]="","",VLOOKUP(F331,Helper[],3,TRUE))</f>
        <v/>
      </c>
      <c r="H331" s="1" t="str">
        <f>IF(Risultati[[#This Row],[ID_Riga]]="","",Risultati[[#This Row],[ID_Riga]]-VLOOKUP(Risultati[[#This Row],[ID_Riga]],Helper[],1,TRUE)+1)</f>
        <v/>
      </c>
      <c r="I331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331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331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331" s="1" t="str">
        <f ca="1">IF(Risultati[[#This Row],[Punti_SqrA]]="","",IF(Risultati[[#This Row],[Punti_SqrA]]=3,0,IF(Risultati[[#This Row],[Punti_SqrA]]=0,3,1)))</f>
        <v/>
      </c>
      <c r="M331" s="1" t="str">
        <f ca="1">IF(Risultati[[#This Row],[Punti_SqrA]]="","",SUM(INDEX(INDIRECT(Risultati[[#This Row],[Tabella]]),Risultati[[#This Row],[RigaTab]],3)))</f>
        <v/>
      </c>
      <c r="N331" s="1" t="str">
        <f ca="1">IF(Risultati[[#This Row],[Punti_SqrA]]="","",SUM(INDEX(INDIRECT(Risultati[[#This Row],[Tabella]]),Risultati[[#This Row],[RigaTab]],4)))</f>
        <v/>
      </c>
      <c r="O331" s="1" t="str">
        <f ca="1">Risultati[[#This Row],[SqrA]]&amp;Risultati[[#This Row],[SqrB]]</f>
        <v/>
      </c>
    </row>
    <row r="332" spans="6:15" x14ac:dyDescent="0.2">
      <c r="F332" s="1" t="str" cm="1">
        <f t="array" ref="F332">IF(ROW()-ROW(Risultati[#Headers])&gt;Check[]*(Check[]-1),"",Check[]*(Check[]-1)-Check[]*(Check[]-1)+ROW()-ROW(Risultati[#Headers]))</f>
        <v/>
      </c>
      <c r="G332" s="1" t="str">
        <f>IF(Risultati[[#This Row],[ID_Riga]]="","",VLOOKUP(F332,Helper[],3,TRUE))</f>
        <v/>
      </c>
      <c r="H332" s="1" t="str">
        <f>IF(Risultati[[#This Row],[ID_Riga]]="","",Risultati[[#This Row],[ID_Riga]]-VLOOKUP(Risultati[[#This Row],[ID_Riga]],Helper[],1,TRUE)+1)</f>
        <v/>
      </c>
      <c r="I332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332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332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332" s="1" t="str">
        <f ca="1">IF(Risultati[[#This Row],[Punti_SqrA]]="","",IF(Risultati[[#This Row],[Punti_SqrA]]=3,0,IF(Risultati[[#This Row],[Punti_SqrA]]=0,3,1)))</f>
        <v/>
      </c>
      <c r="M332" s="1" t="str">
        <f ca="1">IF(Risultati[[#This Row],[Punti_SqrA]]="","",SUM(INDEX(INDIRECT(Risultati[[#This Row],[Tabella]]),Risultati[[#This Row],[RigaTab]],3)))</f>
        <v/>
      </c>
      <c r="N332" s="1" t="str">
        <f ca="1">IF(Risultati[[#This Row],[Punti_SqrA]]="","",SUM(INDEX(INDIRECT(Risultati[[#This Row],[Tabella]]),Risultati[[#This Row],[RigaTab]],4)))</f>
        <v/>
      </c>
      <c r="O332" s="1" t="str">
        <f ca="1">Risultati[[#This Row],[SqrA]]&amp;Risultati[[#This Row],[SqrB]]</f>
        <v/>
      </c>
    </row>
    <row r="333" spans="6:15" x14ac:dyDescent="0.2">
      <c r="F333" s="1" t="str" cm="1">
        <f t="array" ref="F333">IF(ROW()-ROW(Risultati[#Headers])&gt;Check[]*(Check[]-1),"",Check[]*(Check[]-1)-Check[]*(Check[]-1)+ROW()-ROW(Risultati[#Headers]))</f>
        <v/>
      </c>
      <c r="G333" s="1" t="str">
        <f>IF(Risultati[[#This Row],[ID_Riga]]="","",VLOOKUP(F333,Helper[],3,TRUE))</f>
        <v/>
      </c>
      <c r="H333" s="1" t="str">
        <f>IF(Risultati[[#This Row],[ID_Riga]]="","",Risultati[[#This Row],[ID_Riga]]-VLOOKUP(Risultati[[#This Row],[ID_Riga]],Helper[],1,TRUE)+1)</f>
        <v/>
      </c>
      <c r="I333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333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333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333" s="1" t="str">
        <f ca="1">IF(Risultati[[#This Row],[Punti_SqrA]]="","",IF(Risultati[[#This Row],[Punti_SqrA]]=3,0,IF(Risultati[[#This Row],[Punti_SqrA]]=0,3,1)))</f>
        <v/>
      </c>
      <c r="M333" s="1" t="str">
        <f ca="1">IF(Risultati[[#This Row],[Punti_SqrA]]="","",SUM(INDEX(INDIRECT(Risultati[[#This Row],[Tabella]]),Risultati[[#This Row],[RigaTab]],3)))</f>
        <v/>
      </c>
      <c r="N333" s="1" t="str">
        <f ca="1">IF(Risultati[[#This Row],[Punti_SqrA]]="","",SUM(INDEX(INDIRECT(Risultati[[#This Row],[Tabella]]),Risultati[[#This Row],[RigaTab]],4)))</f>
        <v/>
      </c>
      <c r="O333" s="1" t="str">
        <f ca="1">Risultati[[#This Row],[SqrA]]&amp;Risultati[[#This Row],[SqrB]]</f>
        <v/>
      </c>
    </row>
    <row r="334" spans="6:15" x14ac:dyDescent="0.2">
      <c r="F334" s="1" t="str" cm="1">
        <f t="array" ref="F334">IF(ROW()-ROW(Risultati[#Headers])&gt;Check[]*(Check[]-1),"",Check[]*(Check[]-1)-Check[]*(Check[]-1)+ROW()-ROW(Risultati[#Headers]))</f>
        <v/>
      </c>
      <c r="G334" s="1" t="str">
        <f>IF(Risultati[[#This Row],[ID_Riga]]="","",VLOOKUP(F334,Helper[],3,TRUE))</f>
        <v/>
      </c>
      <c r="H334" s="1" t="str">
        <f>IF(Risultati[[#This Row],[ID_Riga]]="","",Risultati[[#This Row],[ID_Riga]]-VLOOKUP(Risultati[[#This Row],[ID_Riga]],Helper[],1,TRUE)+1)</f>
        <v/>
      </c>
      <c r="I334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334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334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334" s="1" t="str">
        <f ca="1">IF(Risultati[[#This Row],[Punti_SqrA]]="","",IF(Risultati[[#This Row],[Punti_SqrA]]=3,0,IF(Risultati[[#This Row],[Punti_SqrA]]=0,3,1)))</f>
        <v/>
      </c>
      <c r="M334" s="1" t="str">
        <f ca="1">IF(Risultati[[#This Row],[Punti_SqrA]]="","",SUM(INDEX(INDIRECT(Risultati[[#This Row],[Tabella]]),Risultati[[#This Row],[RigaTab]],3)))</f>
        <v/>
      </c>
      <c r="N334" s="1" t="str">
        <f ca="1">IF(Risultati[[#This Row],[Punti_SqrA]]="","",SUM(INDEX(INDIRECT(Risultati[[#This Row],[Tabella]]),Risultati[[#This Row],[RigaTab]],4)))</f>
        <v/>
      </c>
      <c r="O334" s="1" t="str">
        <f ca="1">Risultati[[#This Row],[SqrA]]&amp;Risultati[[#This Row],[SqrB]]</f>
        <v/>
      </c>
    </row>
    <row r="335" spans="6:15" x14ac:dyDescent="0.2">
      <c r="F335" s="1" t="str" cm="1">
        <f t="array" ref="F335">IF(ROW()-ROW(Risultati[#Headers])&gt;Check[]*(Check[]-1),"",Check[]*(Check[]-1)-Check[]*(Check[]-1)+ROW()-ROW(Risultati[#Headers]))</f>
        <v/>
      </c>
      <c r="G335" s="1" t="str">
        <f>IF(Risultati[[#This Row],[ID_Riga]]="","",VLOOKUP(F335,Helper[],3,TRUE))</f>
        <v/>
      </c>
      <c r="H335" s="1" t="str">
        <f>IF(Risultati[[#This Row],[ID_Riga]]="","",Risultati[[#This Row],[ID_Riga]]-VLOOKUP(Risultati[[#This Row],[ID_Riga]],Helper[],1,TRUE)+1)</f>
        <v/>
      </c>
      <c r="I335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335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335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335" s="1" t="str">
        <f ca="1">IF(Risultati[[#This Row],[Punti_SqrA]]="","",IF(Risultati[[#This Row],[Punti_SqrA]]=3,0,IF(Risultati[[#This Row],[Punti_SqrA]]=0,3,1)))</f>
        <v/>
      </c>
      <c r="M335" s="1" t="str">
        <f ca="1">IF(Risultati[[#This Row],[Punti_SqrA]]="","",SUM(INDEX(INDIRECT(Risultati[[#This Row],[Tabella]]),Risultati[[#This Row],[RigaTab]],3)))</f>
        <v/>
      </c>
      <c r="N335" s="1" t="str">
        <f ca="1">IF(Risultati[[#This Row],[Punti_SqrA]]="","",SUM(INDEX(INDIRECT(Risultati[[#This Row],[Tabella]]),Risultati[[#This Row],[RigaTab]],4)))</f>
        <v/>
      </c>
      <c r="O335" s="1" t="str">
        <f ca="1">Risultati[[#This Row],[SqrA]]&amp;Risultati[[#This Row],[SqrB]]</f>
        <v/>
      </c>
    </row>
    <row r="336" spans="6:15" x14ac:dyDescent="0.2">
      <c r="F336" s="1" t="str" cm="1">
        <f t="array" ref="F336">IF(ROW()-ROW(Risultati[#Headers])&gt;Check[]*(Check[]-1),"",Check[]*(Check[]-1)-Check[]*(Check[]-1)+ROW()-ROW(Risultati[#Headers]))</f>
        <v/>
      </c>
      <c r="G336" s="1" t="str">
        <f>IF(Risultati[[#This Row],[ID_Riga]]="","",VLOOKUP(F336,Helper[],3,TRUE))</f>
        <v/>
      </c>
      <c r="H336" s="1" t="str">
        <f>IF(Risultati[[#This Row],[ID_Riga]]="","",Risultati[[#This Row],[ID_Riga]]-VLOOKUP(Risultati[[#This Row],[ID_Riga]],Helper[],1,TRUE)+1)</f>
        <v/>
      </c>
      <c r="I336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336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336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336" s="1" t="str">
        <f ca="1">IF(Risultati[[#This Row],[Punti_SqrA]]="","",IF(Risultati[[#This Row],[Punti_SqrA]]=3,0,IF(Risultati[[#This Row],[Punti_SqrA]]=0,3,1)))</f>
        <v/>
      </c>
      <c r="M336" s="1" t="str">
        <f ca="1">IF(Risultati[[#This Row],[Punti_SqrA]]="","",SUM(INDEX(INDIRECT(Risultati[[#This Row],[Tabella]]),Risultati[[#This Row],[RigaTab]],3)))</f>
        <v/>
      </c>
      <c r="N336" s="1" t="str">
        <f ca="1">IF(Risultati[[#This Row],[Punti_SqrA]]="","",SUM(INDEX(INDIRECT(Risultati[[#This Row],[Tabella]]),Risultati[[#This Row],[RigaTab]],4)))</f>
        <v/>
      </c>
      <c r="O336" s="1" t="str">
        <f ca="1">Risultati[[#This Row],[SqrA]]&amp;Risultati[[#This Row],[SqrB]]</f>
        <v/>
      </c>
    </row>
    <row r="337" spans="6:15" x14ac:dyDescent="0.2">
      <c r="F337" s="1" t="str" cm="1">
        <f t="array" ref="F337">IF(ROW()-ROW(Risultati[#Headers])&gt;Check[]*(Check[]-1),"",Check[]*(Check[]-1)-Check[]*(Check[]-1)+ROW()-ROW(Risultati[#Headers]))</f>
        <v/>
      </c>
      <c r="G337" s="1" t="str">
        <f>IF(Risultati[[#This Row],[ID_Riga]]="","",VLOOKUP(F337,Helper[],3,TRUE))</f>
        <v/>
      </c>
      <c r="H337" s="1" t="str">
        <f>IF(Risultati[[#This Row],[ID_Riga]]="","",Risultati[[#This Row],[ID_Riga]]-VLOOKUP(Risultati[[#This Row],[ID_Riga]],Helper[],1,TRUE)+1)</f>
        <v/>
      </c>
      <c r="I337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337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337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337" s="1" t="str">
        <f ca="1">IF(Risultati[[#This Row],[Punti_SqrA]]="","",IF(Risultati[[#This Row],[Punti_SqrA]]=3,0,IF(Risultati[[#This Row],[Punti_SqrA]]=0,3,1)))</f>
        <v/>
      </c>
      <c r="M337" s="1" t="str">
        <f ca="1">IF(Risultati[[#This Row],[Punti_SqrA]]="","",SUM(INDEX(INDIRECT(Risultati[[#This Row],[Tabella]]),Risultati[[#This Row],[RigaTab]],3)))</f>
        <v/>
      </c>
      <c r="N337" s="1" t="str">
        <f ca="1">IF(Risultati[[#This Row],[Punti_SqrA]]="","",SUM(INDEX(INDIRECT(Risultati[[#This Row],[Tabella]]),Risultati[[#This Row],[RigaTab]],4)))</f>
        <v/>
      </c>
      <c r="O337" s="1" t="str">
        <f ca="1">Risultati[[#This Row],[SqrA]]&amp;Risultati[[#This Row],[SqrB]]</f>
        <v/>
      </c>
    </row>
    <row r="338" spans="6:15" x14ac:dyDescent="0.2">
      <c r="F338" s="1" t="str" cm="1">
        <f t="array" ref="F338">IF(ROW()-ROW(Risultati[#Headers])&gt;Check[]*(Check[]-1),"",Check[]*(Check[]-1)-Check[]*(Check[]-1)+ROW()-ROW(Risultati[#Headers]))</f>
        <v/>
      </c>
      <c r="G338" s="1" t="str">
        <f>IF(Risultati[[#This Row],[ID_Riga]]="","",VLOOKUP(F338,Helper[],3,TRUE))</f>
        <v/>
      </c>
      <c r="H338" s="1" t="str">
        <f>IF(Risultati[[#This Row],[ID_Riga]]="","",Risultati[[#This Row],[ID_Riga]]-VLOOKUP(Risultati[[#This Row],[ID_Riga]],Helper[],1,TRUE)+1)</f>
        <v/>
      </c>
      <c r="I338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338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338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338" s="1" t="str">
        <f ca="1">IF(Risultati[[#This Row],[Punti_SqrA]]="","",IF(Risultati[[#This Row],[Punti_SqrA]]=3,0,IF(Risultati[[#This Row],[Punti_SqrA]]=0,3,1)))</f>
        <v/>
      </c>
      <c r="M338" s="1" t="str">
        <f ca="1">IF(Risultati[[#This Row],[Punti_SqrA]]="","",SUM(INDEX(INDIRECT(Risultati[[#This Row],[Tabella]]),Risultati[[#This Row],[RigaTab]],3)))</f>
        <v/>
      </c>
      <c r="N338" s="1" t="str">
        <f ca="1">IF(Risultati[[#This Row],[Punti_SqrA]]="","",SUM(INDEX(INDIRECT(Risultati[[#This Row],[Tabella]]),Risultati[[#This Row],[RigaTab]],4)))</f>
        <v/>
      </c>
      <c r="O338" s="1" t="str">
        <f ca="1">Risultati[[#This Row],[SqrA]]&amp;Risultati[[#This Row],[SqrB]]</f>
        <v/>
      </c>
    </row>
    <row r="339" spans="6:15" x14ac:dyDescent="0.2">
      <c r="F339" s="1" t="str" cm="1">
        <f t="array" ref="F339">IF(ROW()-ROW(Risultati[#Headers])&gt;Check[]*(Check[]-1),"",Check[]*(Check[]-1)-Check[]*(Check[]-1)+ROW()-ROW(Risultati[#Headers]))</f>
        <v/>
      </c>
      <c r="G339" s="1" t="str">
        <f>IF(Risultati[[#This Row],[ID_Riga]]="","",VLOOKUP(F339,Helper[],3,TRUE))</f>
        <v/>
      </c>
      <c r="H339" s="1" t="str">
        <f>IF(Risultati[[#This Row],[ID_Riga]]="","",Risultati[[#This Row],[ID_Riga]]-VLOOKUP(Risultati[[#This Row],[ID_Riga]],Helper[],1,TRUE)+1)</f>
        <v/>
      </c>
      <c r="I339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339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339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339" s="1" t="str">
        <f ca="1">IF(Risultati[[#This Row],[Punti_SqrA]]="","",IF(Risultati[[#This Row],[Punti_SqrA]]=3,0,IF(Risultati[[#This Row],[Punti_SqrA]]=0,3,1)))</f>
        <v/>
      </c>
      <c r="M339" s="1" t="str">
        <f ca="1">IF(Risultati[[#This Row],[Punti_SqrA]]="","",SUM(INDEX(INDIRECT(Risultati[[#This Row],[Tabella]]),Risultati[[#This Row],[RigaTab]],3)))</f>
        <v/>
      </c>
      <c r="N339" s="1" t="str">
        <f ca="1">IF(Risultati[[#This Row],[Punti_SqrA]]="","",SUM(INDEX(INDIRECT(Risultati[[#This Row],[Tabella]]),Risultati[[#This Row],[RigaTab]],4)))</f>
        <v/>
      </c>
      <c r="O339" s="1" t="str">
        <f ca="1">Risultati[[#This Row],[SqrA]]&amp;Risultati[[#This Row],[SqrB]]</f>
        <v/>
      </c>
    </row>
    <row r="340" spans="6:15" x14ac:dyDescent="0.2">
      <c r="F340" s="1" t="str" cm="1">
        <f t="array" ref="F340">IF(ROW()-ROW(Risultati[#Headers])&gt;Check[]*(Check[]-1),"",Check[]*(Check[]-1)-Check[]*(Check[]-1)+ROW()-ROW(Risultati[#Headers]))</f>
        <v/>
      </c>
      <c r="G340" s="1" t="str">
        <f>IF(Risultati[[#This Row],[ID_Riga]]="","",VLOOKUP(F340,Helper[],3,TRUE))</f>
        <v/>
      </c>
      <c r="H340" s="1" t="str">
        <f>IF(Risultati[[#This Row],[ID_Riga]]="","",Risultati[[#This Row],[ID_Riga]]-VLOOKUP(Risultati[[#This Row],[ID_Riga]],Helper[],1,TRUE)+1)</f>
        <v/>
      </c>
      <c r="I340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340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340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340" s="1" t="str">
        <f ca="1">IF(Risultati[[#This Row],[Punti_SqrA]]="","",IF(Risultati[[#This Row],[Punti_SqrA]]=3,0,IF(Risultati[[#This Row],[Punti_SqrA]]=0,3,1)))</f>
        <v/>
      </c>
      <c r="M340" s="1" t="str">
        <f ca="1">IF(Risultati[[#This Row],[Punti_SqrA]]="","",SUM(INDEX(INDIRECT(Risultati[[#This Row],[Tabella]]),Risultati[[#This Row],[RigaTab]],3)))</f>
        <v/>
      </c>
      <c r="N340" s="1" t="str">
        <f ca="1">IF(Risultati[[#This Row],[Punti_SqrA]]="","",SUM(INDEX(INDIRECT(Risultati[[#This Row],[Tabella]]),Risultati[[#This Row],[RigaTab]],4)))</f>
        <v/>
      </c>
      <c r="O340" s="1" t="str">
        <f ca="1">Risultati[[#This Row],[SqrA]]&amp;Risultati[[#This Row],[SqrB]]</f>
        <v/>
      </c>
    </row>
    <row r="341" spans="6:15" x14ac:dyDescent="0.2">
      <c r="F341" s="1" t="str" cm="1">
        <f t="array" ref="F341">IF(ROW()-ROW(Risultati[#Headers])&gt;Check[]*(Check[]-1),"",Check[]*(Check[]-1)-Check[]*(Check[]-1)+ROW()-ROW(Risultati[#Headers]))</f>
        <v/>
      </c>
      <c r="G341" s="1" t="str">
        <f>IF(Risultati[[#This Row],[ID_Riga]]="","",VLOOKUP(F341,Helper[],3,TRUE))</f>
        <v/>
      </c>
      <c r="H341" s="1" t="str">
        <f>IF(Risultati[[#This Row],[ID_Riga]]="","",Risultati[[#This Row],[ID_Riga]]-VLOOKUP(Risultati[[#This Row],[ID_Riga]],Helper[],1,TRUE)+1)</f>
        <v/>
      </c>
      <c r="I341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341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341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341" s="1" t="str">
        <f ca="1">IF(Risultati[[#This Row],[Punti_SqrA]]="","",IF(Risultati[[#This Row],[Punti_SqrA]]=3,0,IF(Risultati[[#This Row],[Punti_SqrA]]=0,3,1)))</f>
        <v/>
      </c>
      <c r="M341" s="1" t="str">
        <f ca="1">IF(Risultati[[#This Row],[Punti_SqrA]]="","",SUM(INDEX(INDIRECT(Risultati[[#This Row],[Tabella]]),Risultati[[#This Row],[RigaTab]],3)))</f>
        <v/>
      </c>
      <c r="N341" s="1" t="str">
        <f ca="1">IF(Risultati[[#This Row],[Punti_SqrA]]="","",SUM(INDEX(INDIRECT(Risultati[[#This Row],[Tabella]]),Risultati[[#This Row],[RigaTab]],4)))</f>
        <v/>
      </c>
      <c r="O341" s="1" t="str">
        <f ca="1">Risultati[[#This Row],[SqrA]]&amp;Risultati[[#This Row],[SqrB]]</f>
        <v/>
      </c>
    </row>
    <row r="342" spans="6:15" x14ac:dyDescent="0.2">
      <c r="F342" s="1" t="str" cm="1">
        <f t="array" ref="F342">IF(ROW()-ROW(Risultati[#Headers])&gt;Check[]*(Check[]-1),"",Check[]*(Check[]-1)-Check[]*(Check[]-1)+ROW()-ROW(Risultati[#Headers]))</f>
        <v/>
      </c>
      <c r="G342" s="1" t="str">
        <f>IF(Risultati[[#This Row],[ID_Riga]]="","",VLOOKUP(F342,Helper[],3,TRUE))</f>
        <v/>
      </c>
      <c r="H342" s="1" t="str">
        <f>IF(Risultati[[#This Row],[ID_Riga]]="","",Risultati[[#This Row],[ID_Riga]]-VLOOKUP(Risultati[[#This Row],[ID_Riga]],Helper[],1,TRUE)+1)</f>
        <v/>
      </c>
      <c r="I342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342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342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342" s="1" t="str">
        <f ca="1">IF(Risultati[[#This Row],[Punti_SqrA]]="","",IF(Risultati[[#This Row],[Punti_SqrA]]=3,0,IF(Risultati[[#This Row],[Punti_SqrA]]=0,3,1)))</f>
        <v/>
      </c>
      <c r="M342" s="1" t="str">
        <f ca="1">IF(Risultati[[#This Row],[Punti_SqrA]]="","",SUM(INDEX(INDIRECT(Risultati[[#This Row],[Tabella]]),Risultati[[#This Row],[RigaTab]],3)))</f>
        <v/>
      </c>
      <c r="N342" s="1" t="str">
        <f ca="1">IF(Risultati[[#This Row],[Punti_SqrA]]="","",SUM(INDEX(INDIRECT(Risultati[[#This Row],[Tabella]]),Risultati[[#This Row],[RigaTab]],4)))</f>
        <v/>
      </c>
      <c r="O342" s="1" t="str">
        <f ca="1">Risultati[[#This Row],[SqrA]]&amp;Risultati[[#This Row],[SqrB]]</f>
        <v/>
      </c>
    </row>
    <row r="343" spans="6:15" x14ac:dyDescent="0.2">
      <c r="F343" s="1" t="str" cm="1">
        <f t="array" ref="F343">IF(ROW()-ROW(Risultati[#Headers])&gt;Check[]*(Check[]-1),"",Check[]*(Check[]-1)-Check[]*(Check[]-1)+ROW()-ROW(Risultati[#Headers]))</f>
        <v/>
      </c>
      <c r="G343" s="1" t="str">
        <f>IF(Risultati[[#This Row],[ID_Riga]]="","",VLOOKUP(F343,Helper[],3,TRUE))</f>
        <v/>
      </c>
      <c r="H343" s="1" t="str">
        <f>IF(Risultati[[#This Row],[ID_Riga]]="","",Risultati[[#This Row],[ID_Riga]]-VLOOKUP(Risultati[[#This Row],[ID_Riga]],Helper[],1,TRUE)+1)</f>
        <v/>
      </c>
      <c r="I343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343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343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343" s="1" t="str">
        <f ca="1">IF(Risultati[[#This Row],[Punti_SqrA]]="","",IF(Risultati[[#This Row],[Punti_SqrA]]=3,0,IF(Risultati[[#This Row],[Punti_SqrA]]=0,3,1)))</f>
        <v/>
      </c>
      <c r="M343" s="1" t="str">
        <f ca="1">IF(Risultati[[#This Row],[Punti_SqrA]]="","",SUM(INDEX(INDIRECT(Risultati[[#This Row],[Tabella]]),Risultati[[#This Row],[RigaTab]],3)))</f>
        <v/>
      </c>
      <c r="N343" s="1" t="str">
        <f ca="1">IF(Risultati[[#This Row],[Punti_SqrA]]="","",SUM(INDEX(INDIRECT(Risultati[[#This Row],[Tabella]]),Risultati[[#This Row],[RigaTab]],4)))</f>
        <v/>
      </c>
      <c r="O343" s="1" t="str">
        <f ca="1">Risultati[[#This Row],[SqrA]]&amp;Risultati[[#This Row],[SqrB]]</f>
        <v/>
      </c>
    </row>
    <row r="344" spans="6:15" x14ac:dyDescent="0.2">
      <c r="F344" s="1" t="str" cm="1">
        <f t="array" ref="F344">IF(ROW()-ROW(Risultati[#Headers])&gt;Check[]*(Check[]-1),"",Check[]*(Check[]-1)-Check[]*(Check[]-1)+ROW()-ROW(Risultati[#Headers]))</f>
        <v/>
      </c>
      <c r="G344" s="1" t="str">
        <f>IF(Risultati[[#This Row],[ID_Riga]]="","",VLOOKUP(F344,Helper[],3,TRUE))</f>
        <v/>
      </c>
      <c r="H344" s="1" t="str">
        <f>IF(Risultati[[#This Row],[ID_Riga]]="","",Risultati[[#This Row],[ID_Riga]]-VLOOKUP(Risultati[[#This Row],[ID_Riga]],Helper[],1,TRUE)+1)</f>
        <v/>
      </c>
      <c r="I344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344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344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344" s="1" t="str">
        <f ca="1">IF(Risultati[[#This Row],[Punti_SqrA]]="","",IF(Risultati[[#This Row],[Punti_SqrA]]=3,0,IF(Risultati[[#This Row],[Punti_SqrA]]=0,3,1)))</f>
        <v/>
      </c>
      <c r="M344" s="1" t="str">
        <f ca="1">IF(Risultati[[#This Row],[Punti_SqrA]]="","",SUM(INDEX(INDIRECT(Risultati[[#This Row],[Tabella]]),Risultati[[#This Row],[RigaTab]],3)))</f>
        <v/>
      </c>
      <c r="N344" s="1" t="str">
        <f ca="1">IF(Risultati[[#This Row],[Punti_SqrA]]="","",SUM(INDEX(INDIRECT(Risultati[[#This Row],[Tabella]]),Risultati[[#This Row],[RigaTab]],4)))</f>
        <v/>
      </c>
      <c r="O344" s="1" t="str">
        <f ca="1">Risultati[[#This Row],[SqrA]]&amp;Risultati[[#This Row],[SqrB]]</f>
        <v/>
      </c>
    </row>
    <row r="345" spans="6:15" x14ac:dyDescent="0.2">
      <c r="F345" s="1" t="str" cm="1">
        <f t="array" ref="F345">IF(ROW()-ROW(Risultati[#Headers])&gt;Check[]*(Check[]-1),"",Check[]*(Check[]-1)-Check[]*(Check[]-1)+ROW()-ROW(Risultati[#Headers]))</f>
        <v/>
      </c>
      <c r="G345" s="1" t="str">
        <f>IF(Risultati[[#This Row],[ID_Riga]]="","",VLOOKUP(F345,Helper[],3,TRUE))</f>
        <v/>
      </c>
      <c r="H345" s="1" t="str">
        <f>IF(Risultati[[#This Row],[ID_Riga]]="","",Risultati[[#This Row],[ID_Riga]]-VLOOKUP(Risultati[[#This Row],[ID_Riga]],Helper[],1,TRUE)+1)</f>
        <v/>
      </c>
      <c r="I345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345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345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345" s="1" t="str">
        <f ca="1">IF(Risultati[[#This Row],[Punti_SqrA]]="","",IF(Risultati[[#This Row],[Punti_SqrA]]=3,0,IF(Risultati[[#This Row],[Punti_SqrA]]=0,3,1)))</f>
        <v/>
      </c>
      <c r="M345" s="1" t="str">
        <f ca="1">IF(Risultati[[#This Row],[Punti_SqrA]]="","",SUM(INDEX(INDIRECT(Risultati[[#This Row],[Tabella]]),Risultati[[#This Row],[RigaTab]],3)))</f>
        <v/>
      </c>
      <c r="N345" s="1" t="str">
        <f ca="1">IF(Risultati[[#This Row],[Punti_SqrA]]="","",SUM(INDEX(INDIRECT(Risultati[[#This Row],[Tabella]]),Risultati[[#This Row],[RigaTab]],4)))</f>
        <v/>
      </c>
      <c r="O345" s="1" t="str">
        <f ca="1">Risultati[[#This Row],[SqrA]]&amp;Risultati[[#This Row],[SqrB]]</f>
        <v/>
      </c>
    </row>
    <row r="346" spans="6:15" x14ac:dyDescent="0.2">
      <c r="F346" s="1" t="str" cm="1">
        <f t="array" ref="F346">IF(ROW()-ROW(Risultati[#Headers])&gt;Check[]*(Check[]-1),"",Check[]*(Check[]-1)-Check[]*(Check[]-1)+ROW()-ROW(Risultati[#Headers]))</f>
        <v/>
      </c>
      <c r="G346" s="1" t="str">
        <f>IF(Risultati[[#This Row],[ID_Riga]]="","",VLOOKUP(F346,Helper[],3,TRUE))</f>
        <v/>
      </c>
      <c r="H346" s="1" t="str">
        <f>IF(Risultati[[#This Row],[ID_Riga]]="","",Risultati[[#This Row],[ID_Riga]]-VLOOKUP(Risultati[[#This Row],[ID_Riga]],Helper[],1,TRUE)+1)</f>
        <v/>
      </c>
      <c r="I346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346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346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346" s="1" t="str">
        <f ca="1">IF(Risultati[[#This Row],[Punti_SqrA]]="","",IF(Risultati[[#This Row],[Punti_SqrA]]=3,0,IF(Risultati[[#This Row],[Punti_SqrA]]=0,3,1)))</f>
        <v/>
      </c>
      <c r="M346" s="1" t="str">
        <f ca="1">IF(Risultati[[#This Row],[Punti_SqrA]]="","",SUM(INDEX(INDIRECT(Risultati[[#This Row],[Tabella]]),Risultati[[#This Row],[RigaTab]],3)))</f>
        <v/>
      </c>
      <c r="N346" s="1" t="str">
        <f ca="1">IF(Risultati[[#This Row],[Punti_SqrA]]="","",SUM(INDEX(INDIRECT(Risultati[[#This Row],[Tabella]]),Risultati[[#This Row],[RigaTab]],4)))</f>
        <v/>
      </c>
      <c r="O346" s="1" t="str">
        <f ca="1">Risultati[[#This Row],[SqrA]]&amp;Risultati[[#This Row],[SqrB]]</f>
        <v/>
      </c>
    </row>
    <row r="347" spans="6:15" x14ac:dyDescent="0.2">
      <c r="F347" s="1" t="str" cm="1">
        <f t="array" ref="F347">IF(ROW()-ROW(Risultati[#Headers])&gt;Check[]*(Check[]-1),"",Check[]*(Check[]-1)-Check[]*(Check[]-1)+ROW()-ROW(Risultati[#Headers]))</f>
        <v/>
      </c>
      <c r="G347" s="1" t="str">
        <f>IF(Risultati[[#This Row],[ID_Riga]]="","",VLOOKUP(F347,Helper[],3,TRUE))</f>
        <v/>
      </c>
      <c r="H347" s="1" t="str">
        <f>IF(Risultati[[#This Row],[ID_Riga]]="","",Risultati[[#This Row],[ID_Riga]]-VLOOKUP(Risultati[[#This Row],[ID_Riga]],Helper[],1,TRUE)+1)</f>
        <v/>
      </c>
      <c r="I347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347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347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347" s="1" t="str">
        <f ca="1">IF(Risultati[[#This Row],[Punti_SqrA]]="","",IF(Risultati[[#This Row],[Punti_SqrA]]=3,0,IF(Risultati[[#This Row],[Punti_SqrA]]=0,3,1)))</f>
        <v/>
      </c>
      <c r="M347" s="1" t="str">
        <f ca="1">IF(Risultati[[#This Row],[Punti_SqrA]]="","",SUM(INDEX(INDIRECT(Risultati[[#This Row],[Tabella]]),Risultati[[#This Row],[RigaTab]],3)))</f>
        <v/>
      </c>
      <c r="N347" s="1" t="str">
        <f ca="1">IF(Risultati[[#This Row],[Punti_SqrA]]="","",SUM(INDEX(INDIRECT(Risultati[[#This Row],[Tabella]]),Risultati[[#This Row],[RigaTab]],4)))</f>
        <v/>
      </c>
      <c r="O347" s="1" t="str">
        <f ca="1">Risultati[[#This Row],[SqrA]]&amp;Risultati[[#This Row],[SqrB]]</f>
        <v/>
      </c>
    </row>
    <row r="348" spans="6:15" x14ac:dyDescent="0.2">
      <c r="F348" s="1" t="str" cm="1">
        <f t="array" ref="F348">IF(ROW()-ROW(Risultati[#Headers])&gt;Check[]*(Check[]-1),"",Check[]*(Check[]-1)-Check[]*(Check[]-1)+ROW()-ROW(Risultati[#Headers]))</f>
        <v/>
      </c>
      <c r="G348" s="1" t="str">
        <f>IF(Risultati[[#This Row],[ID_Riga]]="","",VLOOKUP(F348,Helper[],3,TRUE))</f>
        <v/>
      </c>
      <c r="H348" s="1" t="str">
        <f>IF(Risultati[[#This Row],[ID_Riga]]="","",Risultati[[#This Row],[ID_Riga]]-VLOOKUP(Risultati[[#This Row],[ID_Riga]],Helper[],1,TRUE)+1)</f>
        <v/>
      </c>
      <c r="I348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348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348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348" s="1" t="str">
        <f ca="1">IF(Risultati[[#This Row],[Punti_SqrA]]="","",IF(Risultati[[#This Row],[Punti_SqrA]]=3,0,IF(Risultati[[#This Row],[Punti_SqrA]]=0,3,1)))</f>
        <v/>
      </c>
      <c r="M348" s="1" t="str">
        <f ca="1">IF(Risultati[[#This Row],[Punti_SqrA]]="","",SUM(INDEX(INDIRECT(Risultati[[#This Row],[Tabella]]),Risultati[[#This Row],[RigaTab]],3)))</f>
        <v/>
      </c>
      <c r="N348" s="1" t="str">
        <f ca="1">IF(Risultati[[#This Row],[Punti_SqrA]]="","",SUM(INDEX(INDIRECT(Risultati[[#This Row],[Tabella]]),Risultati[[#This Row],[RigaTab]],4)))</f>
        <v/>
      </c>
      <c r="O348" s="1" t="str">
        <f ca="1">Risultati[[#This Row],[SqrA]]&amp;Risultati[[#This Row],[SqrB]]</f>
        <v/>
      </c>
    </row>
    <row r="349" spans="6:15" x14ac:dyDescent="0.2">
      <c r="F349" s="1" t="str" cm="1">
        <f t="array" ref="F349">IF(ROW()-ROW(Risultati[#Headers])&gt;Check[]*(Check[]-1),"",Check[]*(Check[]-1)-Check[]*(Check[]-1)+ROW()-ROW(Risultati[#Headers]))</f>
        <v/>
      </c>
      <c r="G349" s="1" t="str">
        <f>IF(Risultati[[#This Row],[ID_Riga]]="","",VLOOKUP(F349,Helper[],3,TRUE))</f>
        <v/>
      </c>
      <c r="H349" s="1" t="str">
        <f>IF(Risultati[[#This Row],[ID_Riga]]="","",Risultati[[#This Row],[ID_Riga]]-VLOOKUP(Risultati[[#This Row],[ID_Riga]],Helper[],1,TRUE)+1)</f>
        <v/>
      </c>
      <c r="I349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349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349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349" s="1" t="str">
        <f ca="1">IF(Risultati[[#This Row],[Punti_SqrA]]="","",IF(Risultati[[#This Row],[Punti_SqrA]]=3,0,IF(Risultati[[#This Row],[Punti_SqrA]]=0,3,1)))</f>
        <v/>
      </c>
      <c r="M349" s="1" t="str">
        <f ca="1">IF(Risultati[[#This Row],[Punti_SqrA]]="","",SUM(INDEX(INDIRECT(Risultati[[#This Row],[Tabella]]),Risultati[[#This Row],[RigaTab]],3)))</f>
        <v/>
      </c>
      <c r="N349" s="1" t="str">
        <f ca="1">IF(Risultati[[#This Row],[Punti_SqrA]]="","",SUM(INDEX(INDIRECT(Risultati[[#This Row],[Tabella]]),Risultati[[#This Row],[RigaTab]],4)))</f>
        <v/>
      </c>
      <c r="O349" s="1" t="str">
        <f ca="1">Risultati[[#This Row],[SqrA]]&amp;Risultati[[#This Row],[SqrB]]</f>
        <v/>
      </c>
    </row>
    <row r="350" spans="6:15" x14ac:dyDescent="0.2">
      <c r="F350" s="1" t="str" cm="1">
        <f t="array" ref="F350">IF(ROW()-ROW(Risultati[#Headers])&gt;Check[]*(Check[]-1),"",Check[]*(Check[]-1)-Check[]*(Check[]-1)+ROW()-ROW(Risultati[#Headers]))</f>
        <v/>
      </c>
      <c r="G350" s="1" t="str">
        <f>IF(Risultati[[#This Row],[ID_Riga]]="","",VLOOKUP(F350,Helper[],3,TRUE))</f>
        <v/>
      </c>
      <c r="H350" s="1" t="str">
        <f>IF(Risultati[[#This Row],[ID_Riga]]="","",Risultati[[#This Row],[ID_Riga]]-VLOOKUP(Risultati[[#This Row],[ID_Riga]],Helper[],1,TRUE)+1)</f>
        <v/>
      </c>
      <c r="I350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350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350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350" s="1" t="str">
        <f ca="1">IF(Risultati[[#This Row],[Punti_SqrA]]="","",IF(Risultati[[#This Row],[Punti_SqrA]]=3,0,IF(Risultati[[#This Row],[Punti_SqrA]]=0,3,1)))</f>
        <v/>
      </c>
      <c r="M350" s="1" t="str">
        <f ca="1">IF(Risultati[[#This Row],[Punti_SqrA]]="","",SUM(INDEX(INDIRECT(Risultati[[#This Row],[Tabella]]),Risultati[[#This Row],[RigaTab]],3)))</f>
        <v/>
      </c>
      <c r="N350" s="1" t="str">
        <f ca="1">IF(Risultati[[#This Row],[Punti_SqrA]]="","",SUM(INDEX(INDIRECT(Risultati[[#This Row],[Tabella]]),Risultati[[#This Row],[RigaTab]],4)))</f>
        <v/>
      </c>
      <c r="O350" s="1" t="str">
        <f ca="1">Risultati[[#This Row],[SqrA]]&amp;Risultati[[#This Row],[SqrB]]</f>
        <v/>
      </c>
    </row>
    <row r="351" spans="6:15" x14ac:dyDescent="0.2">
      <c r="F351" s="1" t="str" cm="1">
        <f t="array" ref="F351">IF(ROW()-ROW(Risultati[#Headers])&gt;Check[]*(Check[]-1),"",Check[]*(Check[]-1)-Check[]*(Check[]-1)+ROW()-ROW(Risultati[#Headers]))</f>
        <v/>
      </c>
      <c r="G351" s="1" t="str">
        <f>IF(Risultati[[#This Row],[ID_Riga]]="","",VLOOKUP(F351,Helper[],3,TRUE))</f>
        <v/>
      </c>
      <c r="H351" s="1" t="str">
        <f>IF(Risultati[[#This Row],[ID_Riga]]="","",Risultati[[#This Row],[ID_Riga]]-VLOOKUP(Risultati[[#This Row],[ID_Riga]],Helper[],1,TRUE)+1)</f>
        <v/>
      </c>
      <c r="I351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351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351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351" s="1" t="str">
        <f ca="1">IF(Risultati[[#This Row],[Punti_SqrA]]="","",IF(Risultati[[#This Row],[Punti_SqrA]]=3,0,IF(Risultati[[#This Row],[Punti_SqrA]]=0,3,1)))</f>
        <v/>
      </c>
      <c r="M351" s="1" t="str">
        <f ca="1">IF(Risultati[[#This Row],[Punti_SqrA]]="","",SUM(INDEX(INDIRECT(Risultati[[#This Row],[Tabella]]),Risultati[[#This Row],[RigaTab]],3)))</f>
        <v/>
      </c>
      <c r="N351" s="1" t="str">
        <f ca="1">IF(Risultati[[#This Row],[Punti_SqrA]]="","",SUM(INDEX(INDIRECT(Risultati[[#This Row],[Tabella]]),Risultati[[#This Row],[RigaTab]],4)))</f>
        <v/>
      </c>
      <c r="O351" s="1" t="str">
        <f ca="1">Risultati[[#This Row],[SqrA]]&amp;Risultati[[#This Row],[SqrB]]</f>
        <v/>
      </c>
    </row>
    <row r="352" spans="6:15" x14ac:dyDescent="0.2">
      <c r="F352" s="1" t="str" cm="1">
        <f t="array" ref="F352">IF(ROW()-ROW(Risultati[#Headers])&gt;Check[]*(Check[]-1),"",Check[]*(Check[]-1)-Check[]*(Check[]-1)+ROW()-ROW(Risultati[#Headers]))</f>
        <v/>
      </c>
      <c r="G352" s="1" t="str">
        <f>IF(Risultati[[#This Row],[ID_Riga]]="","",VLOOKUP(F352,Helper[],3,TRUE))</f>
        <v/>
      </c>
      <c r="H352" s="1" t="str">
        <f>IF(Risultati[[#This Row],[ID_Riga]]="","",Risultati[[#This Row],[ID_Riga]]-VLOOKUP(Risultati[[#This Row],[ID_Riga]],Helper[],1,TRUE)+1)</f>
        <v/>
      </c>
      <c r="I352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352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352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352" s="1" t="str">
        <f ca="1">IF(Risultati[[#This Row],[Punti_SqrA]]="","",IF(Risultati[[#This Row],[Punti_SqrA]]=3,0,IF(Risultati[[#This Row],[Punti_SqrA]]=0,3,1)))</f>
        <v/>
      </c>
      <c r="M352" s="1" t="str">
        <f ca="1">IF(Risultati[[#This Row],[Punti_SqrA]]="","",SUM(INDEX(INDIRECT(Risultati[[#This Row],[Tabella]]),Risultati[[#This Row],[RigaTab]],3)))</f>
        <v/>
      </c>
      <c r="N352" s="1" t="str">
        <f ca="1">IF(Risultati[[#This Row],[Punti_SqrA]]="","",SUM(INDEX(INDIRECT(Risultati[[#This Row],[Tabella]]),Risultati[[#This Row],[RigaTab]],4)))</f>
        <v/>
      </c>
      <c r="O352" s="1" t="str">
        <f ca="1">Risultati[[#This Row],[SqrA]]&amp;Risultati[[#This Row],[SqrB]]</f>
        <v/>
      </c>
    </row>
    <row r="353" spans="6:15" x14ac:dyDescent="0.2">
      <c r="F353" s="1" t="str" cm="1">
        <f t="array" ref="F353">IF(ROW()-ROW(Risultati[#Headers])&gt;Check[]*(Check[]-1),"",Check[]*(Check[]-1)-Check[]*(Check[]-1)+ROW()-ROW(Risultati[#Headers]))</f>
        <v/>
      </c>
      <c r="G353" s="1" t="str">
        <f>IF(Risultati[[#This Row],[ID_Riga]]="","",VLOOKUP(F353,Helper[],3,TRUE))</f>
        <v/>
      </c>
      <c r="H353" s="1" t="str">
        <f>IF(Risultati[[#This Row],[ID_Riga]]="","",Risultati[[#This Row],[ID_Riga]]-VLOOKUP(Risultati[[#This Row],[ID_Riga]],Helper[],1,TRUE)+1)</f>
        <v/>
      </c>
      <c r="I353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353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353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353" s="1" t="str">
        <f ca="1">IF(Risultati[[#This Row],[Punti_SqrA]]="","",IF(Risultati[[#This Row],[Punti_SqrA]]=3,0,IF(Risultati[[#This Row],[Punti_SqrA]]=0,3,1)))</f>
        <v/>
      </c>
      <c r="M353" s="1" t="str">
        <f ca="1">IF(Risultati[[#This Row],[Punti_SqrA]]="","",SUM(INDEX(INDIRECT(Risultati[[#This Row],[Tabella]]),Risultati[[#This Row],[RigaTab]],3)))</f>
        <v/>
      </c>
      <c r="N353" s="1" t="str">
        <f ca="1">IF(Risultati[[#This Row],[Punti_SqrA]]="","",SUM(INDEX(INDIRECT(Risultati[[#This Row],[Tabella]]),Risultati[[#This Row],[RigaTab]],4)))</f>
        <v/>
      </c>
      <c r="O353" s="1" t="str">
        <f ca="1">Risultati[[#This Row],[SqrA]]&amp;Risultati[[#This Row],[SqrB]]</f>
        <v/>
      </c>
    </row>
    <row r="354" spans="6:15" x14ac:dyDescent="0.2">
      <c r="F354" s="1" t="str" cm="1">
        <f t="array" ref="F354">IF(ROW()-ROW(Risultati[#Headers])&gt;Check[]*(Check[]-1),"",Check[]*(Check[]-1)-Check[]*(Check[]-1)+ROW()-ROW(Risultati[#Headers]))</f>
        <v/>
      </c>
      <c r="G354" s="1" t="str">
        <f>IF(Risultati[[#This Row],[ID_Riga]]="","",VLOOKUP(F354,Helper[],3,TRUE))</f>
        <v/>
      </c>
      <c r="H354" s="1" t="str">
        <f>IF(Risultati[[#This Row],[ID_Riga]]="","",Risultati[[#This Row],[ID_Riga]]-VLOOKUP(Risultati[[#This Row],[ID_Riga]],Helper[],1,TRUE)+1)</f>
        <v/>
      </c>
      <c r="I354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354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354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354" s="1" t="str">
        <f ca="1">IF(Risultati[[#This Row],[Punti_SqrA]]="","",IF(Risultati[[#This Row],[Punti_SqrA]]=3,0,IF(Risultati[[#This Row],[Punti_SqrA]]=0,3,1)))</f>
        <v/>
      </c>
      <c r="M354" s="1" t="str">
        <f ca="1">IF(Risultati[[#This Row],[Punti_SqrA]]="","",SUM(INDEX(INDIRECT(Risultati[[#This Row],[Tabella]]),Risultati[[#This Row],[RigaTab]],3)))</f>
        <v/>
      </c>
      <c r="N354" s="1" t="str">
        <f ca="1">IF(Risultati[[#This Row],[Punti_SqrA]]="","",SUM(INDEX(INDIRECT(Risultati[[#This Row],[Tabella]]),Risultati[[#This Row],[RigaTab]],4)))</f>
        <v/>
      </c>
      <c r="O354" s="1" t="str">
        <f ca="1">Risultati[[#This Row],[SqrA]]&amp;Risultati[[#This Row],[SqrB]]</f>
        <v/>
      </c>
    </row>
    <row r="355" spans="6:15" x14ac:dyDescent="0.2">
      <c r="F355" s="1" t="str" cm="1">
        <f t="array" ref="F355">IF(ROW()-ROW(Risultati[#Headers])&gt;Check[]*(Check[]-1),"",Check[]*(Check[]-1)-Check[]*(Check[]-1)+ROW()-ROW(Risultati[#Headers]))</f>
        <v/>
      </c>
      <c r="G355" s="1" t="str">
        <f>IF(Risultati[[#This Row],[ID_Riga]]="","",VLOOKUP(F355,Helper[],3,TRUE))</f>
        <v/>
      </c>
      <c r="H355" s="1" t="str">
        <f>IF(Risultati[[#This Row],[ID_Riga]]="","",Risultati[[#This Row],[ID_Riga]]-VLOOKUP(Risultati[[#This Row],[ID_Riga]],Helper[],1,TRUE)+1)</f>
        <v/>
      </c>
      <c r="I355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355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355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355" s="1" t="str">
        <f ca="1">IF(Risultati[[#This Row],[Punti_SqrA]]="","",IF(Risultati[[#This Row],[Punti_SqrA]]=3,0,IF(Risultati[[#This Row],[Punti_SqrA]]=0,3,1)))</f>
        <v/>
      </c>
      <c r="M355" s="1" t="str">
        <f ca="1">IF(Risultati[[#This Row],[Punti_SqrA]]="","",SUM(INDEX(INDIRECT(Risultati[[#This Row],[Tabella]]),Risultati[[#This Row],[RigaTab]],3)))</f>
        <v/>
      </c>
      <c r="N355" s="1" t="str">
        <f ca="1">IF(Risultati[[#This Row],[Punti_SqrA]]="","",SUM(INDEX(INDIRECT(Risultati[[#This Row],[Tabella]]),Risultati[[#This Row],[RigaTab]],4)))</f>
        <v/>
      </c>
      <c r="O355" s="1" t="str">
        <f ca="1">Risultati[[#This Row],[SqrA]]&amp;Risultati[[#This Row],[SqrB]]</f>
        <v/>
      </c>
    </row>
    <row r="356" spans="6:15" x14ac:dyDescent="0.2">
      <c r="F356" s="1" t="str" cm="1">
        <f t="array" ref="F356">IF(ROW()-ROW(Risultati[#Headers])&gt;Check[]*(Check[]-1),"",Check[]*(Check[]-1)-Check[]*(Check[]-1)+ROW()-ROW(Risultati[#Headers]))</f>
        <v/>
      </c>
      <c r="G356" s="1" t="str">
        <f>IF(Risultati[[#This Row],[ID_Riga]]="","",VLOOKUP(F356,Helper[],3,TRUE))</f>
        <v/>
      </c>
      <c r="H356" s="1" t="str">
        <f>IF(Risultati[[#This Row],[ID_Riga]]="","",Risultati[[#This Row],[ID_Riga]]-VLOOKUP(Risultati[[#This Row],[ID_Riga]],Helper[],1,TRUE)+1)</f>
        <v/>
      </c>
      <c r="I356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356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356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356" s="1" t="str">
        <f ca="1">IF(Risultati[[#This Row],[Punti_SqrA]]="","",IF(Risultati[[#This Row],[Punti_SqrA]]=3,0,IF(Risultati[[#This Row],[Punti_SqrA]]=0,3,1)))</f>
        <v/>
      </c>
      <c r="M356" s="1" t="str">
        <f ca="1">IF(Risultati[[#This Row],[Punti_SqrA]]="","",SUM(INDEX(INDIRECT(Risultati[[#This Row],[Tabella]]),Risultati[[#This Row],[RigaTab]],3)))</f>
        <v/>
      </c>
      <c r="N356" s="1" t="str">
        <f ca="1">IF(Risultati[[#This Row],[Punti_SqrA]]="","",SUM(INDEX(INDIRECT(Risultati[[#This Row],[Tabella]]),Risultati[[#This Row],[RigaTab]],4)))</f>
        <v/>
      </c>
      <c r="O356" s="1" t="str">
        <f ca="1">Risultati[[#This Row],[SqrA]]&amp;Risultati[[#This Row],[SqrB]]</f>
        <v/>
      </c>
    </row>
    <row r="357" spans="6:15" x14ac:dyDescent="0.2">
      <c r="F357" s="1" t="str" cm="1">
        <f t="array" ref="F357">IF(ROW()-ROW(Risultati[#Headers])&gt;Check[]*(Check[]-1),"",Check[]*(Check[]-1)-Check[]*(Check[]-1)+ROW()-ROW(Risultati[#Headers]))</f>
        <v/>
      </c>
      <c r="G357" s="1" t="str">
        <f>IF(Risultati[[#This Row],[ID_Riga]]="","",VLOOKUP(F357,Helper[],3,TRUE))</f>
        <v/>
      </c>
      <c r="H357" s="1" t="str">
        <f>IF(Risultati[[#This Row],[ID_Riga]]="","",Risultati[[#This Row],[ID_Riga]]-VLOOKUP(Risultati[[#This Row],[ID_Riga]],Helper[],1,TRUE)+1)</f>
        <v/>
      </c>
      <c r="I357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357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357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357" s="1" t="str">
        <f ca="1">IF(Risultati[[#This Row],[Punti_SqrA]]="","",IF(Risultati[[#This Row],[Punti_SqrA]]=3,0,IF(Risultati[[#This Row],[Punti_SqrA]]=0,3,1)))</f>
        <v/>
      </c>
      <c r="M357" s="1" t="str">
        <f ca="1">IF(Risultati[[#This Row],[Punti_SqrA]]="","",SUM(INDEX(INDIRECT(Risultati[[#This Row],[Tabella]]),Risultati[[#This Row],[RigaTab]],3)))</f>
        <v/>
      </c>
      <c r="N357" s="1" t="str">
        <f ca="1">IF(Risultati[[#This Row],[Punti_SqrA]]="","",SUM(INDEX(INDIRECT(Risultati[[#This Row],[Tabella]]),Risultati[[#This Row],[RigaTab]],4)))</f>
        <v/>
      </c>
      <c r="O357" s="1" t="str">
        <f ca="1">Risultati[[#This Row],[SqrA]]&amp;Risultati[[#This Row],[SqrB]]</f>
        <v/>
      </c>
    </row>
    <row r="358" spans="6:15" x14ac:dyDescent="0.2">
      <c r="F358" s="1" t="str" cm="1">
        <f t="array" ref="F358">IF(ROW()-ROW(Risultati[#Headers])&gt;Check[]*(Check[]-1),"",Check[]*(Check[]-1)-Check[]*(Check[]-1)+ROW()-ROW(Risultati[#Headers]))</f>
        <v/>
      </c>
      <c r="G358" s="1" t="str">
        <f>IF(Risultati[[#This Row],[ID_Riga]]="","",VLOOKUP(F358,Helper[],3,TRUE))</f>
        <v/>
      </c>
      <c r="H358" s="1" t="str">
        <f>IF(Risultati[[#This Row],[ID_Riga]]="","",Risultati[[#This Row],[ID_Riga]]-VLOOKUP(Risultati[[#This Row],[ID_Riga]],Helper[],1,TRUE)+1)</f>
        <v/>
      </c>
      <c r="I358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358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358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358" s="1" t="str">
        <f ca="1">IF(Risultati[[#This Row],[Punti_SqrA]]="","",IF(Risultati[[#This Row],[Punti_SqrA]]=3,0,IF(Risultati[[#This Row],[Punti_SqrA]]=0,3,1)))</f>
        <v/>
      </c>
      <c r="M358" s="1" t="str">
        <f ca="1">IF(Risultati[[#This Row],[Punti_SqrA]]="","",SUM(INDEX(INDIRECT(Risultati[[#This Row],[Tabella]]),Risultati[[#This Row],[RigaTab]],3)))</f>
        <v/>
      </c>
      <c r="N358" s="1" t="str">
        <f ca="1">IF(Risultati[[#This Row],[Punti_SqrA]]="","",SUM(INDEX(INDIRECT(Risultati[[#This Row],[Tabella]]),Risultati[[#This Row],[RigaTab]],4)))</f>
        <v/>
      </c>
      <c r="O358" s="1" t="str">
        <f ca="1">Risultati[[#This Row],[SqrA]]&amp;Risultati[[#This Row],[SqrB]]</f>
        <v/>
      </c>
    </row>
    <row r="359" spans="6:15" x14ac:dyDescent="0.2">
      <c r="F359" s="1" t="str" cm="1">
        <f t="array" ref="F359">IF(ROW()-ROW(Risultati[#Headers])&gt;Check[]*(Check[]-1),"",Check[]*(Check[]-1)-Check[]*(Check[]-1)+ROW()-ROW(Risultati[#Headers]))</f>
        <v/>
      </c>
      <c r="G359" s="1" t="str">
        <f>IF(Risultati[[#This Row],[ID_Riga]]="","",VLOOKUP(F359,Helper[],3,TRUE))</f>
        <v/>
      </c>
      <c r="H359" s="1" t="str">
        <f>IF(Risultati[[#This Row],[ID_Riga]]="","",Risultati[[#This Row],[ID_Riga]]-VLOOKUP(Risultati[[#This Row],[ID_Riga]],Helper[],1,TRUE)+1)</f>
        <v/>
      </c>
      <c r="I359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359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359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359" s="1" t="str">
        <f ca="1">IF(Risultati[[#This Row],[Punti_SqrA]]="","",IF(Risultati[[#This Row],[Punti_SqrA]]=3,0,IF(Risultati[[#This Row],[Punti_SqrA]]=0,3,1)))</f>
        <v/>
      </c>
      <c r="M359" s="1" t="str">
        <f ca="1">IF(Risultati[[#This Row],[Punti_SqrA]]="","",SUM(INDEX(INDIRECT(Risultati[[#This Row],[Tabella]]),Risultati[[#This Row],[RigaTab]],3)))</f>
        <v/>
      </c>
      <c r="N359" s="1" t="str">
        <f ca="1">IF(Risultati[[#This Row],[Punti_SqrA]]="","",SUM(INDEX(INDIRECT(Risultati[[#This Row],[Tabella]]),Risultati[[#This Row],[RigaTab]],4)))</f>
        <v/>
      </c>
      <c r="O359" s="1" t="str">
        <f ca="1">Risultati[[#This Row],[SqrA]]&amp;Risultati[[#This Row],[SqrB]]</f>
        <v/>
      </c>
    </row>
    <row r="360" spans="6:15" x14ac:dyDescent="0.2">
      <c r="F360" s="1" t="str" cm="1">
        <f t="array" ref="F360">IF(ROW()-ROW(Risultati[#Headers])&gt;Check[]*(Check[]-1),"",Check[]*(Check[]-1)-Check[]*(Check[]-1)+ROW()-ROW(Risultati[#Headers]))</f>
        <v/>
      </c>
      <c r="G360" s="1" t="str">
        <f>IF(Risultati[[#This Row],[ID_Riga]]="","",VLOOKUP(F360,Helper[],3,TRUE))</f>
        <v/>
      </c>
      <c r="H360" s="1" t="str">
        <f>IF(Risultati[[#This Row],[ID_Riga]]="","",Risultati[[#This Row],[ID_Riga]]-VLOOKUP(Risultati[[#This Row],[ID_Riga]],Helper[],1,TRUE)+1)</f>
        <v/>
      </c>
      <c r="I360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360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360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360" s="1" t="str">
        <f ca="1">IF(Risultati[[#This Row],[Punti_SqrA]]="","",IF(Risultati[[#This Row],[Punti_SqrA]]=3,0,IF(Risultati[[#This Row],[Punti_SqrA]]=0,3,1)))</f>
        <v/>
      </c>
      <c r="M360" s="1" t="str">
        <f ca="1">IF(Risultati[[#This Row],[Punti_SqrA]]="","",SUM(INDEX(INDIRECT(Risultati[[#This Row],[Tabella]]),Risultati[[#This Row],[RigaTab]],3)))</f>
        <v/>
      </c>
      <c r="N360" s="1" t="str">
        <f ca="1">IF(Risultati[[#This Row],[Punti_SqrA]]="","",SUM(INDEX(INDIRECT(Risultati[[#This Row],[Tabella]]),Risultati[[#This Row],[RigaTab]],4)))</f>
        <v/>
      </c>
      <c r="O360" s="1" t="str">
        <f ca="1">Risultati[[#This Row],[SqrA]]&amp;Risultati[[#This Row],[SqrB]]</f>
        <v/>
      </c>
    </row>
    <row r="361" spans="6:15" x14ac:dyDescent="0.2">
      <c r="F361" s="1" t="str" cm="1">
        <f t="array" ref="F361">IF(ROW()-ROW(Risultati[#Headers])&gt;Check[]*(Check[]-1),"",Check[]*(Check[]-1)-Check[]*(Check[]-1)+ROW()-ROW(Risultati[#Headers]))</f>
        <v/>
      </c>
      <c r="G361" s="1" t="str">
        <f>IF(Risultati[[#This Row],[ID_Riga]]="","",VLOOKUP(F361,Helper[],3,TRUE))</f>
        <v/>
      </c>
      <c r="H361" s="1" t="str">
        <f>IF(Risultati[[#This Row],[ID_Riga]]="","",Risultati[[#This Row],[ID_Riga]]-VLOOKUP(Risultati[[#This Row],[ID_Riga]],Helper[],1,TRUE)+1)</f>
        <v/>
      </c>
      <c r="I361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361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361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361" s="1" t="str">
        <f ca="1">IF(Risultati[[#This Row],[Punti_SqrA]]="","",IF(Risultati[[#This Row],[Punti_SqrA]]=3,0,IF(Risultati[[#This Row],[Punti_SqrA]]=0,3,1)))</f>
        <v/>
      </c>
      <c r="M361" s="1" t="str">
        <f ca="1">IF(Risultati[[#This Row],[Punti_SqrA]]="","",SUM(INDEX(INDIRECT(Risultati[[#This Row],[Tabella]]),Risultati[[#This Row],[RigaTab]],3)))</f>
        <v/>
      </c>
      <c r="N361" s="1" t="str">
        <f ca="1">IF(Risultati[[#This Row],[Punti_SqrA]]="","",SUM(INDEX(INDIRECT(Risultati[[#This Row],[Tabella]]),Risultati[[#This Row],[RigaTab]],4)))</f>
        <v/>
      </c>
      <c r="O361" s="1" t="str">
        <f ca="1">Risultati[[#This Row],[SqrA]]&amp;Risultati[[#This Row],[SqrB]]</f>
        <v/>
      </c>
    </row>
    <row r="362" spans="6:15" x14ac:dyDescent="0.2">
      <c r="F362" s="1" t="str" cm="1">
        <f t="array" ref="F362">IF(ROW()-ROW(Risultati[#Headers])&gt;Check[]*(Check[]-1),"",Check[]*(Check[]-1)-Check[]*(Check[]-1)+ROW()-ROW(Risultati[#Headers]))</f>
        <v/>
      </c>
      <c r="G362" s="1" t="str">
        <f>IF(Risultati[[#This Row],[ID_Riga]]="","",VLOOKUP(F362,Helper[],3,TRUE))</f>
        <v/>
      </c>
      <c r="H362" s="1" t="str">
        <f>IF(Risultati[[#This Row],[ID_Riga]]="","",Risultati[[#This Row],[ID_Riga]]-VLOOKUP(Risultati[[#This Row],[ID_Riga]],Helper[],1,TRUE)+1)</f>
        <v/>
      </c>
      <c r="I362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362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362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362" s="1" t="str">
        <f ca="1">IF(Risultati[[#This Row],[Punti_SqrA]]="","",IF(Risultati[[#This Row],[Punti_SqrA]]=3,0,IF(Risultati[[#This Row],[Punti_SqrA]]=0,3,1)))</f>
        <v/>
      </c>
      <c r="M362" s="1" t="str">
        <f ca="1">IF(Risultati[[#This Row],[Punti_SqrA]]="","",SUM(INDEX(INDIRECT(Risultati[[#This Row],[Tabella]]),Risultati[[#This Row],[RigaTab]],3)))</f>
        <v/>
      </c>
      <c r="N362" s="1" t="str">
        <f ca="1">IF(Risultati[[#This Row],[Punti_SqrA]]="","",SUM(INDEX(INDIRECT(Risultati[[#This Row],[Tabella]]),Risultati[[#This Row],[RigaTab]],4)))</f>
        <v/>
      </c>
      <c r="O362" s="1" t="str">
        <f ca="1">Risultati[[#This Row],[SqrA]]&amp;Risultati[[#This Row],[SqrB]]</f>
        <v/>
      </c>
    </row>
    <row r="363" spans="6:15" x14ac:dyDescent="0.2">
      <c r="F363" s="1" t="str" cm="1">
        <f t="array" ref="F363">IF(ROW()-ROW(Risultati[#Headers])&gt;Check[]*(Check[]-1),"",Check[]*(Check[]-1)-Check[]*(Check[]-1)+ROW()-ROW(Risultati[#Headers]))</f>
        <v/>
      </c>
      <c r="G363" s="1" t="str">
        <f>IF(Risultati[[#This Row],[ID_Riga]]="","",VLOOKUP(F363,Helper[],3,TRUE))</f>
        <v/>
      </c>
      <c r="H363" s="1" t="str">
        <f>IF(Risultati[[#This Row],[ID_Riga]]="","",Risultati[[#This Row],[ID_Riga]]-VLOOKUP(Risultati[[#This Row],[ID_Riga]],Helper[],1,TRUE)+1)</f>
        <v/>
      </c>
      <c r="I363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363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363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363" s="1" t="str">
        <f ca="1">IF(Risultati[[#This Row],[Punti_SqrA]]="","",IF(Risultati[[#This Row],[Punti_SqrA]]=3,0,IF(Risultati[[#This Row],[Punti_SqrA]]=0,3,1)))</f>
        <v/>
      </c>
      <c r="M363" s="1" t="str">
        <f ca="1">IF(Risultati[[#This Row],[Punti_SqrA]]="","",SUM(INDEX(INDIRECT(Risultati[[#This Row],[Tabella]]),Risultati[[#This Row],[RigaTab]],3)))</f>
        <v/>
      </c>
      <c r="N363" s="1" t="str">
        <f ca="1">IF(Risultati[[#This Row],[Punti_SqrA]]="","",SUM(INDEX(INDIRECT(Risultati[[#This Row],[Tabella]]),Risultati[[#This Row],[RigaTab]],4)))</f>
        <v/>
      </c>
      <c r="O363" s="1" t="str">
        <f ca="1">Risultati[[#This Row],[SqrA]]&amp;Risultati[[#This Row],[SqrB]]</f>
        <v/>
      </c>
    </row>
    <row r="364" spans="6:15" x14ac:dyDescent="0.2">
      <c r="F364" s="1" t="str" cm="1">
        <f t="array" ref="F364">IF(ROW()-ROW(Risultati[#Headers])&gt;Check[]*(Check[]-1),"",Check[]*(Check[]-1)-Check[]*(Check[]-1)+ROW()-ROW(Risultati[#Headers]))</f>
        <v/>
      </c>
      <c r="G364" s="1" t="str">
        <f>IF(Risultati[[#This Row],[ID_Riga]]="","",VLOOKUP(F364,Helper[],3,TRUE))</f>
        <v/>
      </c>
      <c r="H364" s="1" t="str">
        <f>IF(Risultati[[#This Row],[ID_Riga]]="","",Risultati[[#This Row],[ID_Riga]]-VLOOKUP(Risultati[[#This Row],[ID_Riga]],Helper[],1,TRUE)+1)</f>
        <v/>
      </c>
      <c r="I364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364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364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364" s="1" t="str">
        <f ca="1">IF(Risultati[[#This Row],[Punti_SqrA]]="","",IF(Risultati[[#This Row],[Punti_SqrA]]=3,0,IF(Risultati[[#This Row],[Punti_SqrA]]=0,3,1)))</f>
        <v/>
      </c>
      <c r="M364" s="1" t="str">
        <f ca="1">IF(Risultati[[#This Row],[Punti_SqrA]]="","",SUM(INDEX(INDIRECT(Risultati[[#This Row],[Tabella]]),Risultati[[#This Row],[RigaTab]],3)))</f>
        <v/>
      </c>
      <c r="N364" s="1" t="str">
        <f ca="1">IF(Risultati[[#This Row],[Punti_SqrA]]="","",SUM(INDEX(INDIRECT(Risultati[[#This Row],[Tabella]]),Risultati[[#This Row],[RigaTab]],4)))</f>
        <v/>
      </c>
      <c r="O364" s="1" t="str">
        <f ca="1">Risultati[[#This Row],[SqrA]]&amp;Risultati[[#This Row],[SqrB]]</f>
        <v/>
      </c>
    </row>
    <row r="365" spans="6:15" x14ac:dyDescent="0.2">
      <c r="F365" s="1" t="str" cm="1">
        <f t="array" ref="F365">IF(ROW()-ROW(Risultati[#Headers])&gt;Check[]*(Check[]-1),"",Check[]*(Check[]-1)-Check[]*(Check[]-1)+ROW()-ROW(Risultati[#Headers]))</f>
        <v/>
      </c>
      <c r="G365" s="1" t="str">
        <f>IF(Risultati[[#This Row],[ID_Riga]]="","",VLOOKUP(F365,Helper[],3,TRUE))</f>
        <v/>
      </c>
      <c r="H365" s="1" t="str">
        <f>IF(Risultati[[#This Row],[ID_Riga]]="","",Risultati[[#This Row],[ID_Riga]]-VLOOKUP(Risultati[[#This Row],[ID_Riga]],Helper[],1,TRUE)+1)</f>
        <v/>
      </c>
      <c r="I365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365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365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365" s="1" t="str">
        <f ca="1">IF(Risultati[[#This Row],[Punti_SqrA]]="","",IF(Risultati[[#This Row],[Punti_SqrA]]=3,0,IF(Risultati[[#This Row],[Punti_SqrA]]=0,3,1)))</f>
        <v/>
      </c>
      <c r="M365" s="1" t="str">
        <f ca="1">IF(Risultati[[#This Row],[Punti_SqrA]]="","",SUM(INDEX(INDIRECT(Risultati[[#This Row],[Tabella]]),Risultati[[#This Row],[RigaTab]],3)))</f>
        <v/>
      </c>
      <c r="N365" s="1" t="str">
        <f ca="1">IF(Risultati[[#This Row],[Punti_SqrA]]="","",SUM(INDEX(INDIRECT(Risultati[[#This Row],[Tabella]]),Risultati[[#This Row],[RigaTab]],4)))</f>
        <v/>
      </c>
      <c r="O365" s="1" t="str">
        <f ca="1">Risultati[[#This Row],[SqrA]]&amp;Risultati[[#This Row],[SqrB]]</f>
        <v/>
      </c>
    </row>
    <row r="366" spans="6:15" x14ac:dyDescent="0.2">
      <c r="F366" s="1" t="str" cm="1">
        <f t="array" ref="F366">IF(ROW()-ROW(Risultati[#Headers])&gt;Check[]*(Check[]-1),"",Check[]*(Check[]-1)-Check[]*(Check[]-1)+ROW()-ROW(Risultati[#Headers]))</f>
        <v/>
      </c>
      <c r="G366" s="1" t="str">
        <f>IF(Risultati[[#This Row],[ID_Riga]]="","",VLOOKUP(F366,Helper[],3,TRUE))</f>
        <v/>
      </c>
      <c r="H366" s="1" t="str">
        <f>IF(Risultati[[#This Row],[ID_Riga]]="","",Risultati[[#This Row],[ID_Riga]]-VLOOKUP(Risultati[[#This Row],[ID_Riga]],Helper[],1,TRUE)+1)</f>
        <v/>
      </c>
      <c r="I366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366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366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366" s="1" t="str">
        <f ca="1">IF(Risultati[[#This Row],[Punti_SqrA]]="","",IF(Risultati[[#This Row],[Punti_SqrA]]=3,0,IF(Risultati[[#This Row],[Punti_SqrA]]=0,3,1)))</f>
        <v/>
      </c>
      <c r="M366" s="1" t="str">
        <f ca="1">IF(Risultati[[#This Row],[Punti_SqrA]]="","",SUM(INDEX(INDIRECT(Risultati[[#This Row],[Tabella]]),Risultati[[#This Row],[RigaTab]],3)))</f>
        <v/>
      </c>
      <c r="N366" s="1" t="str">
        <f ca="1">IF(Risultati[[#This Row],[Punti_SqrA]]="","",SUM(INDEX(INDIRECT(Risultati[[#This Row],[Tabella]]),Risultati[[#This Row],[RigaTab]],4)))</f>
        <v/>
      </c>
      <c r="O366" s="1" t="str">
        <f ca="1">Risultati[[#This Row],[SqrA]]&amp;Risultati[[#This Row],[SqrB]]</f>
        <v/>
      </c>
    </row>
    <row r="367" spans="6:15" x14ac:dyDescent="0.2">
      <c r="F367" s="1" t="str" cm="1">
        <f t="array" ref="F367">IF(ROW()-ROW(Risultati[#Headers])&gt;Check[]*(Check[]-1),"",Check[]*(Check[]-1)-Check[]*(Check[]-1)+ROW()-ROW(Risultati[#Headers]))</f>
        <v/>
      </c>
      <c r="G367" s="1" t="str">
        <f>IF(Risultati[[#This Row],[ID_Riga]]="","",VLOOKUP(F367,Helper[],3,TRUE))</f>
        <v/>
      </c>
      <c r="H367" s="1" t="str">
        <f>IF(Risultati[[#This Row],[ID_Riga]]="","",Risultati[[#This Row],[ID_Riga]]-VLOOKUP(Risultati[[#This Row],[ID_Riga]],Helper[],1,TRUE)+1)</f>
        <v/>
      </c>
      <c r="I367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367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367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367" s="1" t="str">
        <f ca="1">IF(Risultati[[#This Row],[Punti_SqrA]]="","",IF(Risultati[[#This Row],[Punti_SqrA]]=3,0,IF(Risultati[[#This Row],[Punti_SqrA]]=0,3,1)))</f>
        <v/>
      </c>
      <c r="M367" s="1" t="str">
        <f ca="1">IF(Risultati[[#This Row],[Punti_SqrA]]="","",SUM(INDEX(INDIRECT(Risultati[[#This Row],[Tabella]]),Risultati[[#This Row],[RigaTab]],3)))</f>
        <v/>
      </c>
      <c r="N367" s="1" t="str">
        <f ca="1">IF(Risultati[[#This Row],[Punti_SqrA]]="","",SUM(INDEX(INDIRECT(Risultati[[#This Row],[Tabella]]),Risultati[[#This Row],[RigaTab]],4)))</f>
        <v/>
      </c>
      <c r="O367" s="1" t="str">
        <f ca="1">Risultati[[#This Row],[SqrA]]&amp;Risultati[[#This Row],[SqrB]]</f>
        <v/>
      </c>
    </row>
    <row r="368" spans="6:15" x14ac:dyDescent="0.2">
      <c r="F368" s="1" t="str" cm="1">
        <f t="array" ref="F368">IF(ROW()-ROW(Risultati[#Headers])&gt;Check[]*(Check[]-1),"",Check[]*(Check[]-1)-Check[]*(Check[]-1)+ROW()-ROW(Risultati[#Headers]))</f>
        <v/>
      </c>
      <c r="G368" s="1" t="str">
        <f>IF(Risultati[[#This Row],[ID_Riga]]="","",VLOOKUP(F368,Helper[],3,TRUE))</f>
        <v/>
      </c>
      <c r="H368" s="1" t="str">
        <f>IF(Risultati[[#This Row],[ID_Riga]]="","",Risultati[[#This Row],[ID_Riga]]-VLOOKUP(Risultati[[#This Row],[ID_Riga]],Helper[],1,TRUE)+1)</f>
        <v/>
      </c>
      <c r="I368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368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368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368" s="1" t="str">
        <f ca="1">IF(Risultati[[#This Row],[Punti_SqrA]]="","",IF(Risultati[[#This Row],[Punti_SqrA]]=3,0,IF(Risultati[[#This Row],[Punti_SqrA]]=0,3,1)))</f>
        <v/>
      </c>
      <c r="M368" s="1" t="str">
        <f ca="1">IF(Risultati[[#This Row],[Punti_SqrA]]="","",SUM(INDEX(INDIRECT(Risultati[[#This Row],[Tabella]]),Risultati[[#This Row],[RigaTab]],3)))</f>
        <v/>
      </c>
      <c r="N368" s="1" t="str">
        <f ca="1">IF(Risultati[[#This Row],[Punti_SqrA]]="","",SUM(INDEX(INDIRECT(Risultati[[#This Row],[Tabella]]),Risultati[[#This Row],[RigaTab]],4)))</f>
        <v/>
      </c>
      <c r="O368" s="1" t="str">
        <f ca="1">Risultati[[#This Row],[SqrA]]&amp;Risultati[[#This Row],[SqrB]]</f>
        <v/>
      </c>
    </row>
    <row r="369" spans="6:15" x14ac:dyDescent="0.2">
      <c r="F369" s="1" t="str" cm="1">
        <f t="array" ref="F369">IF(ROW()-ROW(Risultati[#Headers])&gt;Check[]*(Check[]-1),"",Check[]*(Check[]-1)-Check[]*(Check[]-1)+ROW()-ROW(Risultati[#Headers]))</f>
        <v/>
      </c>
      <c r="G369" s="1" t="str">
        <f>IF(Risultati[[#This Row],[ID_Riga]]="","",VLOOKUP(F369,Helper[],3,TRUE))</f>
        <v/>
      </c>
      <c r="H369" s="1" t="str">
        <f>IF(Risultati[[#This Row],[ID_Riga]]="","",Risultati[[#This Row],[ID_Riga]]-VLOOKUP(Risultati[[#This Row],[ID_Riga]],Helper[],1,TRUE)+1)</f>
        <v/>
      </c>
      <c r="I369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369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369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369" s="1" t="str">
        <f ca="1">IF(Risultati[[#This Row],[Punti_SqrA]]="","",IF(Risultati[[#This Row],[Punti_SqrA]]=3,0,IF(Risultati[[#This Row],[Punti_SqrA]]=0,3,1)))</f>
        <v/>
      </c>
      <c r="M369" s="1" t="str">
        <f ca="1">IF(Risultati[[#This Row],[Punti_SqrA]]="","",SUM(INDEX(INDIRECT(Risultati[[#This Row],[Tabella]]),Risultati[[#This Row],[RigaTab]],3)))</f>
        <v/>
      </c>
      <c r="N369" s="1" t="str">
        <f ca="1">IF(Risultati[[#This Row],[Punti_SqrA]]="","",SUM(INDEX(INDIRECT(Risultati[[#This Row],[Tabella]]),Risultati[[#This Row],[RigaTab]],4)))</f>
        <v/>
      </c>
      <c r="O369" s="1" t="str">
        <f ca="1">Risultati[[#This Row],[SqrA]]&amp;Risultati[[#This Row],[SqrB]]</f>
        <v/>
      </c>
    </row>
    <row r="370" spans="6:15" x14ac:dyDescent="0.2">
      <c r="F370" s="1" t="str" cm="1">
        <f t="array" ref="F370">IF(ROW()-ROW(Risultati[#Headers])&gt;Check[]*(Check[]-1),"",Check[]*(Check[]-1)-Check[]*(Check[]-1)+ROW()-ROW(Risultati[#Headers]))</f>
        <v/>
      </c>
      <c r="G370" s="1" t="str">
        <f>IF(Risultati[[#This Row],[ID_Riga]]="","",VLOOKUP(F370,Helper[],3,TRUE))</f>
        <v/>
      </c>
      <c r="H370" s="1" t="str">
        <f>IF(Risultati[[#This Row],[ID_Riga]]="","",Risultati[[#This Row],[ID_Riga]]-VLOOKUP(Risultati[[#This Row],[ID_Riga]],Helper[],1,TRUE)+1)</f>
        <v/>
      </c>
      <c r="I370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370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370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370" s="1" t="str">
        <f ca="1">IF(Risultati[[#This Row],[Punti_SqrA]]="","",IF(Risultati[[#This Row],[Punti_SqrA]]=3,0,IF(Risultati[[#This Row],[Punti_SqrA]]=0,3,1)))</f>
        <v/>
      </c>
      <c r="M370" s="1" t="str">
        <f ca="1">IF(Risultati[[#This Row],[Punti_SqrA]]="","",SUM(INDEX(INDIRECT(Risultati[[#This Row],[Tabella]]),Risultati[[#This Row],[RigaTab]],3)))</f>
        <v/>
      </c>
      <c r="N370" s="1" t="str">
        <f ca="1">IF(Risultati[[#This Row],[Punti_SqrA]]="","",SUM(INDEX(INDIRECT(Risultati[[#This Row],[Tabella]]),Risultati[[#This Row],[RigaTab]],4)))</f>
        <v/>
      </c>
      <c r="O370" s="1" t="str">
        <f ca="1">Risultati[[#This Row],[SqrA]]&amp;Risultati[[#This Row],[SqrB]]</f>
        <v/>
      </c>
    </row>
    <row r="371" spans="6:15" x14ac:dyDescent="0.2">
      <c r="F371" s="1" t="str" cm="1">
        <f t="array" ref="F371">IF(ROW()-ROW(Risultati[#Headers])&gt;Check[]*(Check[]-1),"",Check[]*(Check[]-1)-Check[]*(Check[]-1)+ROW()-ROW(Risultati[#Headers]))</f>
        <v/>
      </c>
      <c r="G371" s="1" t="str">
        <f>IF(Risultati[[#This Row],[ID_Riga]]="","",VLOOKUP(F371,Helper[],3,TRUE))</f>
        <v/>
      </c>
      <c r="H371" s="1" t="str">
        <f>IF(Risultati[[#This Row],[ID_Riga]]="","",Risultati[[#This Row],[ID_Riga]]-VLOOKUP(Risultati[[#This Row],[ID_Riga]],Helper[],1,TRUE)+1)</f>
        <v/>
      </c>
      <c r="I371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371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371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371" s="1" t="str">
        <f ca="1">IF(Risultati[[#This Row],[Punti_SqrA]]="","",IF(Risultati[[#This Row],[Punti_SqrA]]=3,0,IF(Risultati[[#This Row],[Punti_SqrA]]=0,3,1)))</f>
        <v/>
      </c>
      <c r="M371" s="1" t="str">
        <f ca="1">IF(Risultati[[#This Row],[Punti_SqrA]]="","",SUM(INDEX(INDIRECT(Risultati[[#This Row],[Tabella]]),Risultati[[#This Row],[RigaTab]],3)))</f>
        <v/>
      </c>
      <c r="N371" s="1" t="str">
        <f ca="1">IF(Risultati[[#This Row],[Punti_SqrA]]="","",SUM(INDEX(INDIRECT(Risultati[[#This Row],[Tabella]]),Risultati[[#This Row],[RigaTab]],4)))</f>
        <v/>
      </c>
      <c r="O371" s="1" t="str">
        <f ca="1">Risultati[[#This Row],[SqrA]]&amp;Risultati[[#This Row],[SqrB]]</f>
        <v/>
      </c>
    </row>
    <row r="372" spans="6:15" x14ac:dyDescent="0.2">
      <c r="F372" s="1" t="str" cm="1">
        <f t="array" ref="F372">IF(ROW()-ROW(Risultati[#Headers])&gt;Check[]*(Check[]-1),"",Check[]*(Check[]-1)-Check[]*(Check[]-1)+ROW()-ROW(Risultati[#Headers]))</f>
        <v/>
      </c>
      <c r="G372" s="1" t="str">
        <f>IF(Risultati[[#This Row],[ID_Riga]]="","",VLOOKUP(F372,Helper[],3,TRUE))</f>
        <v/>
      </c>
      <c r="H372" s="1" t="str">
        <f>IF(Risultati[[#This Row],[ID_Riga]]="","",Risultati[[#This Row],[ID_Riga]]-VLOOKUP(Risultati[[#This Row],[ID_Riga]],Helper[],1,TRUE)+1)</f>
        <v/>
      </c>
      <c r="I372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372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372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372" s="1" t="str">
        <f ca="1">IF(Risultati[[#This Row],[Punti_SqrA]]="","",IF(Risultati[[#This Row],[Punti_SqrA]]=3,0,IF(Risultati[[#This Row],[Punti_SqrA]]=0,3,1)))</f>
        <v/>
      </c>
      <c r="M372" s="1" t="str">
        <f ca="1">IF(Risultati[[#This Row],[Punti_SqrA]]="","",SUM(INDEX(INDIRECT(Risultati[[#This Row],[Tabella]]),Risultati[[#This Row],[RigaTab]],3)))</f>
        <v/>
      </c>
      <c r="N372" s="1" t="str">
        <f ca="1">IF(Risultati[[#This Row],[Punti_SqrA]]="","",SUM(INDEX(INDIRECT(Risultati[[#This Row],[Tabella]]),Risultati[[#This Row],[RigaTab]],4)))</f>
        <v/>
      </c>
      <c r="O372" s="1" t="str">
        <f ca="1">Risultati[[#This Row],[SqrA]]&amp;Risultati[[#This Row],[SqrB]]</f>
        <v/>
      </c>
    </row>
    <row r="373" spans="6:15" x14ac:dyDescent="0.2">
      <c r="F373" s="1" t="str" cm="1">
        <f t="array" ref="F373">IF(ROW()-ROW(Risultati[#Headers])&gt;Check[]*(Check[]-1),"",Check[]*(Check[]-1)-Check[]*(Check[]-1)+ROW()-ROW(Risultati[#Headers]))</f>
        <v/>
      </c>
      <c r="G373" s="1" t="str">
        <f>IF(Risultati[[#This Row],[ID_Riga]]="","",VLOOKUP(F373,Helper[],3,TRUE))</f>
        <v/>
      </c>
      <c r="H373" s="1" t="str">
        <f>IF(Risultati[[#This Row],[ID_Riga]]="","",Risultati[[#This Row],[ID_Riga]]-VLOOKUP(Risultati[[#This Row],[ID_Riga]],Helper[],1,TRUE)+1)</f>
        <v/>
      </c>
      <c r="I373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373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373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373" s="1" t="str">
        <f ca="1">IF(Risultati[[#This Row],[Punti_SqrA]]="","",IF(Risultati[[#This Row],[Punti_SqrA]]=3,0,IF(Risultati[[#This Row],[Punti_SqrA]]=0,3,1)))</f>
        <v/>
      </c>
      <c r="M373" s="1" t="str">
        <f ca="1">IF(Risultati[[#This Row],[Punti_SqrA]]="","",SUM(INDEX(INDIRECT(Risultati[[#This Row],[Tabella]]),Risultati[[#This Row],[RigaTab]],3)))</f>
        <v/>
      </c>
      <c r="N373" s="1" t="str">
        <f ca="1">IF(Risultati[[#This Row],[Punti_SqrA]]="","",SUM(INDEX(INDIRECT(Risultati[[#This Row],[Tabella]]),Risultati[[#This Row],[RigaTab]],4)))</f>
        <v/>
      </c>
      <c r="O373" s="1" t="str">
        <f ca="1">Risultati[[#This Row],[SqrA]]&amp;Risultati[[#This Row],[SqrB]]</f>
        <v/>
      </c>
    </row>
    <row r="374" spans="6:15" x14ac:dyDescent="0.2">
      <c r="F374" s="1" t="str" cm="1">
        <f t="array" ref="F374">IF(ROW()-ROW(Risultati[#Headers])&gt;Check[]*(Check[]-1),"",Check[]*(Check[]-1)-Check[]*(Check[]-1)+ROW()-ROW(Risultati[#Headers]))</f>
        <v/>
      </c>
      <c r="G374" s="1" t="str">
        <f>IF(Risultati[[#This Row],[ID_Riga]]="","",VLOOKUP(F374,Helper[],3,TRUE))</f>
        <v/>
      </c>
      <c r="H374" s="1" t="str">
        <f>IF(Risultati[[#This Row],[ID_Riga]]="","",Risultati[[#This Row],[ID_Riga]]-VLOOKUP(Risultati[[#This Row],[ID_Riga]],Helper[],1,TRUE)+1)</f>
        <v/>
      </c>
      <c r="I374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374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374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374" s="1" t="str">
        <f ca="1">IF(Risultati[[#This Row],[Punti_SqrA]]="","",IF(Risultati[[#This Row],[Punti_SqrA]]=3,0,IF(Risultati[[#This Row],[Punti_SqrA]]=0,3,1)))</f>
        <v/>
      </c>
      <c r="M374" s="1" t="str">
        <f ca="1">IF(Risultati[[#This Row],[Punti_SqrA]]="","",SUM(INDEX(INDIRECT(Risultati[[#This Row],[Tabella]]),Risultati[[#This Row],[RigaTab]],3)))</f>
        <v/>
      </c>
      <c r="N374" s="1" t="str">
        <f ca="1">IF(Risultati[[#This Row],[Punti_SqrA]]="","",SUM(INDEX(INDIRECT(Risultati[[#This Row],[Tabella]]),Risultati[[#This Row],[RigaTab]],4)))</f>
        <v/>
      </c>
      <c r="O374" s="1" t="str">
        <f ca="1">Risultati[[#This Row],[SqrA]]&amp;Risultati[[#This Row],[SqrB]]</f>
        <v/>
      </c>
    </row>
    <row r="375" spans="6:15" x14ac:dyDescent="0.2">
      <c r="F375" s="1" t="str" cm="1">
        <f t="array" ref="F375">IF(ROW()-ROW(Risultati[#Headers])&gt;Check[]*(Check[]-1),"",Check[]*(Check[]-1)-Check[]*(Check[]-1)+ROW()-ROW(Risultati[#Headers]))</f>
        <v/>
      </c>
      <c r="G375" s="1" t="str">
        <f>IF(Risultati[[#This Row],[ID_Riga]]="","",VLOOKUP(F375,Helper[],3,TRUE))</f>
        <v/>
      </c>
      <c r="H375" s="1" t="str">
        <f>IF(Risultati[[#This Row],[ID_Riga]]="","",Risultati[[#This Row],[ID_Riga]]-VLOOKUP(Risultati[[#This Row],[ID_Riga]],Helper[],1,TRUE)+1)</f>
        <v/>
      </c>
      <c r="I375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375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375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375" s="1" t="str">
        <f ca="1">IF(Risultati[[#This Row],[Punti_SqrA]]="","",IF(Risultati[[#This Row],[Punti_SqrA]]=3,0,IF(Risultati[[#This Row],[Punti_SqrA]]=0,3,1)))</f>
        <v/>
      </c>
      <c r="M375" s="1" t="str">
        <f ca="1">IF(Risultati[[#This Row],[Punti_SqrA]]="","",SUM(INDEX(INDIRECT(Risultati[[#This Row],[Tabella]]),Risultati[[#This Row],[RigaTab]],3)))</f>
        <v/>
      </c>
      <c r="N375" s="1" t="str">
        <f ca="1">IF(Risultati[[#This Row],[Punti_SqrA]]="","",SUM(INDEX(INDIRECT(Risultati[[#This Row],[Tabella]]),Risultati[[#This Row],[RigaTab]],4)))</f>
        <v/>
      </c>
      <c r="O375" s="1" t="str">
        <f ca="1">Risultati[[#This Row],[SqrA]]&amp;Risultati[[#This Row],[SqrB]]</f>
        <v/>
      </c>
    </row>
    <row r="376" spans="6:15" x14ac:dyDescent="0.2">
      <c r="F376" s="1" t="str" cm="1">
        <f t="array" ref="F376">IF(ROW()-ROW(Risultati[#Headers])&gt;Check[]*(Check[]-1),"",Check[]*(Check[]-1)-Check[]*(Check[]-1)+ROW()-ROW(Risultati[#Headers]))</f>
        <v/>
      </c>
      <c r="G376" s="1" t="str">
        <f>IF(Risultati[[#This Row],[ID_Riga]]="","",VLOOKUP(F376,Helper[],3,TRUE))</f>
        <v/>
      </c>
      <c r="H376" s="1" t="str">
        <f>IF(Risultati[[#This Row],[ID_Riga]]="","",Risultati[[#This Row],[ID_Riga]]-VLOOKUP(Risultati[[#This Row],[ID_Riga]],Helper[],1,TRUE)+1)</f>
        <v/>
      </c>
      <c r="I376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376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376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376" s="1" t="str">
        <f ca="1">IF(Risultati[[#This Row],[Punti_SqrA]]="","",IF(Risultati[[#This Row],[Punti_SqrA]]=3,0,IF(Risultati[[#This Row],[Punti_SqrA]]=0,3,1)))</f>
        <v/>
      </c>
      <c r="M376" s="1" t="str">
        <f ca="1">IF(Risultati[[#This Row],[Punti_SqrA]]="","",SUM(INDEX(INDIRECT(Risultati[[#This Row],[Tabella]]),Risultati[[#This Row],[RigaTab]],3)))</f>
        <v/>
      </c>
      <c r="N376" s="1" t="str">
        <f ca="1">IF(Risultati[[#This Row],[Punti_SqrA]]="","",SUM(INDEX(INDIRECT(Risultati[[#This Row],[Tabella]]),Risultati[[#This Row],[RigaTab]],4)))</f>
        <v/>
      </c>
      <c r="O376" s="1" t="str">
        <f ca="1">Risultati[[#This Row],[SqrA]]&amp;Risultati[[#This Row],[SqrB]]</f>
        <v/>
      </c>
    </row>
    <row r="377" spans="6:15" x14ac:dyDescent="0.2">
      <c r="F377" s="1" t="str" cm="1">
        <f t="array" ref="F377">IF(ROW()-ROW(Risultati[#Headers])&gt;Check[]*(Check[]-1),"",Check[]*(Check[]-1)-Check[]*(Check[]-1)+ROW()-ROW(Risultati[#Headers]))</f>
        <v/>
      </c>
      <c r="G377" s="1" t="str">
        <f>IF(Risultati[[#This Row],[ID_Riga]]="","",VLOOKUP(F377,Helper[],3,TRUE))</f>
        <v/>
      </c>
      <c r="H377" s="1" t="str">
        <f>IF(Risultati[[#This Row],[ID_Riga]]="","",Risultati[[#This Row],[ID_Riga]]-VLOOKUP(Risultati[[#This Row],[ID_Riga]],Helper[],1,TRUE)+1)</f>
        <v/>
      </c>
      <c r="I377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377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377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377" s="1" t="str">
        <f ca="1">IF(Risultati[[#This Row],[Punti_SqrA]]="","",IF(Risultati[[#This Row],[Punti_SqrA]]=3,0,IF(Risultati[[#This Row],[Punti_SqrA]]=0,3,1)))</f>
        <v/>
      </c>
      <c r="M377" s="1" t="str">
        <f ca="1">IF(Risultati[[#This Row],[Punti_SqrA]]="","",SUM(INDEX(INDIRECT(Risultati[[#This Row],[Tabella]]),Risultati[[#This Row],[RigaTab]],3)))</f>
        <v/>
      </c>
      <c r="N377" s="1" t="str">
        <f ca="1">IF(Risultati[[#This Row],[Punti_SqrA]]="","",SUM(INDEX(INDIRECT(Risultati[[#This Row],[Tabella]]),Risultati[[#This Row],[RigaTab]],4)))</f>
        <v/>
      </c>
      <c r="O377" s="1" t="str">
        <f ca="1">Risultati[[#This Row],[SqrA]]&amp;Risultati[[#This Row],[SqrB]]</f>
        <v/>
      </c>
    </row>
    <row r="378" spans="6:15" x14ac:dyDescent="0.2">
      <c r="F378" s="1" t="str" cm="1">
        <f t="array" ref="F378">IF(ROW()-ROW(Risultati[#Headers])&gt;Check[]*(Check[]-1),"",Check[]*(Check[]-1)-Check[]*(Check[]-1)+ROW()-ROW(Risultati[#Headers]))</f>
        <v/>
      </c>
      <c r="G378" s="1" t="str">
        <f>IF(Risultati[[#This Row],[ID_Riga]]="","",VLOOKUP(F378,Helper[],3,TRUE))</f>
        <v/>
      </c>
      <c r="H378" s="1" t="str">
        <f>IF(Risultati[[#This Row],[ID_Riga]]="","",Risultati[[#This Row],[ID_Riga]]-VLOOKUP(Risultati[[#This Row],[ID_Riga]],Helper[],1,TRUE)+1)</f>
        <v/>
      </c>
      <c r="I378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378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378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378" s="1" t="str">
        <f ca="1">IF(Risultati[[#This Row],[Punti_SqrA]]="","",IF(Risultati[[#This Row],[Punti_SqrA]]=3,0,IF(Risultati[[#This Row],[Punti_SqrA]]=0,3,1)))</f>
        <v/>
      </c>
      <c r="M378" s="1" t="str">
        <f ca="1">IF(Risultati[[#This Row],[Punti_SqrA]]="","",SUM(INDEX(INDIRECT(Risultati[[#This Row],[Tabella]]),Risultati[[#This Row],[RigaTab]],3)))</f>
        <v/>
      </c>
      <c r="N378" s="1" t="str">
        <f ca="1">IF(Risultati[[#This Row],[Punti_SqrA]]="","",SUM(INDEX(INDIRECT(Risultati[[#This Row],[Tabella]]),Risultati[[#This Row],[RigaTab]],4)))</f>
        <v/>
      </c>
      <c r="O378" s="1" t="str">
        <f ca="1">Risultati[[#This Row],[SqrA]]&amp;Risultati[[#This Row],[SqrB]]</f>
        <v/>
      </c>
    </row>
    <row r="379" spans="6:15" x14ac:dyDescent="0.2">
      <c r="F379" s="1" t="str" cm="1">
        <f t="array" ref="F379">IF(ROW()-ROW(Risultati[#Headers])&gt;Check[]*(Check[]-1),"",Check[]*(Check[]-1)-Check[]*(Check[]-1)+ROW()-ROW(Risultati[#Headers]))</f>
        <v/>
      </c>
      <c r="G379" s="1" t="str">
        <f>IF(Risultati[[#This Row],[ID_Riga]]="","",VLOOKUP(F379,Helper[],3,TRUE))</f>
        <v/>
      </c>
      <c r="H379" s="1" t="str">
        <f>IF(Risultati[[#This Row],[ID_Riga]]="","",Risultati[[#This Row],[ID_Riga]]-VLOOKUP(Risultati[[#This Row],[ID_Riga]],Helper[],1,TRUE)+1)</f>
        <v/>
      </c>
      <c r="I379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379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379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379" s="1" t="str">
        <f ca="1">IF(Risultati[[#This Row],[Punti_SqrA]]="","",IF(Risultati[[#This Row],[Punti_SqrA]]=3,0,IF(Risultati[[#This Row],[Punti_SqrA]]=0,3,1)))</f>
        <v/>
      </c>
      <c r="M379" s="1" t="str">
        <f ca="1">IF(Risultati[[#This Row],[Punti_SqrA]]="","",SUM(INDEX(INDIRECT(Risultati[[#This Row],[Tabella]]),Risultati[[#This Row],[RigaTab]],3)))</f>
        <v/>
      </c>
      <c r="N379" s="1" t="str">
        <f ca="1">IF(Risultati[[#This Row],[Punti_SqrA]]="","",SUM(INDEX(INDIRECT(Risultati[[#This Row],[Tabella]]),Risultati[[#This Row],[RigaTab]],4)))</f>
        <v/>
      </c>
      <c r="O379" s="1" t="str">
        <f ca="1">Risultati[[#This Row],[SqrA]]&amp;Risultati[[#This Row],[SqrB]]</f>
        <v/>
      </c>
    </row>
    <row r="380" spans="6:15" x14ac:dyDescent="0.2">
      <c r="F380" s="1" t="str" cm="1">
        <f t="array" ref="F380">IF(ROW()-ROW(Risultati[#Headers])&gt;Check[]*(Check[]-1),"",Check[]*(Check[]-1)-Check[]*(Check[]-1)+ROW()-ROW(Risultati[#Headers]))</f>
        <v/>
      </c>
      <c r="G380" s="1" t="str">
        <f>IF(Risultati[[#This Row],[ID_Riga]]="","",VLOOKUP(F380,Helper[],3,TRUE))</f>
        <v/>
      </c>
      <c r="H380" s="1" t="str">
        <f>IF(Risultati[[#This Row],[ID_Riga]]="","",Risultati[[#This Row],[ID_Riga]]-VLOOKUP(Risultati[[#This Row],[ID_Riga]],Helper[],1,TRUE)+1)</f>
        <v/>
      </c>
      <c r="I380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380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380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380" s="1" t="str">
        <f ca="1">IF(Risultati[[#This Row],[Punti_SqrA]]="","",IF(Risultati[[#This Row],[Punti_SqrA]]=3,0,IF(Risultati[[#This Row],[Punti_SqrA]]=0,3,1)))</f>
        <v/>
      </c>
      <c r="M380" s="1" t="str">
        <f ca="1">IF(Risultati[[#This Row],[Punti_SqrA]]="","",SUM(INDEX(INDIRECT(Risultati[[#This Row],[Tabella]]),Risultati[[#This Row],[RigaTab]],3)))</f>
        <v/>
      </c>
      <c r="N380" s="1" t="str">
        <f ca="1">IF(Risultati[[#This Row],[Punti_SqrA]]="","",SUM(INDEX(INDIRECT(Risultati[[#This Row],[Tabella]]),Risultati[[#This Row],[RigaTab]],4)))</f>
        <v/>
      </c>
      <c r="O380" s="1" t="str">
        <f ca="1">Risultati[[#This Row],[SqrA]]&amp;Risultati[[#This Row],[SqrB]]</f>
        <v/>
      </c>
    </row>
    <row r="381" spans="6:15" x14ac:dyDescent="0.2">
      <c r="F381" s="1" t="str" cm="1">
        <f t="array" ref="F381">IF(ROW()-ROW(Risultati[#Headers])&gt;Check[]*(Check[]-1),"",Check[]*(Check[]-1)-Check[]*(Check[]-1)+ROW()-ROW(Risultati[#Headers]))</f>
        <v/>
      </c>
      <c r="G381" s="1" t="str">
        <f>IF(Risultati[[#This Row],[ID_Riga]]="","",VLOOKUP(F381,Helper[],3,TRUE))</f>
        <v/>
      </c>
      <c r="H381" s="1" t="str">
        <f>IF(Risultati[[#This Row],[ID_Riga]]="","",Risultati[[#This Row],[ID_Riga]]-VLOOKUP(Risultati[[#This Row],[ID_Riga]],Helper[],1,TRUE)+1)</f>
        <v/>
      </c>
      <c r="I381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381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381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381" s="1" t="str">
        <f ca="1">IF(Risultati[[#This Row],[Punti_SqrA]]="","",IF(Risultati[[#This Row],[Punti_SqrA]]=3,0,IF(Risultati[[#This Row],[Punti_SqrA]]=0,3,1)))</f>
        <v/>
      </c>
      <c r="M381" s="1" t="str">
        <f ca="1">IF(Risultati[[#This Row],[Punti_SqrA]]="","",SUM(INDEX(INDIRECT(Risultati[[#This Row],[Tabella]]),Risultati[[#This Row],[RigaTab]],3)))</f>
        <v/>
      </c>
      <c r="N381" s="1" t="str">
        <f ca="1">IF(Risultati[[#This Row],[Punti_SqrA]]="","",SUM(INDEX(INDIRECT(Risultati[[#This Row],[Tabella]]),Risultati[[#This Row],[RigaTab]],4)))</f>
        <v/>
      </c>
      <c r="O381" s="1" t="str">
        <f ca="1">Risultati[[#This Row],[SqrA]]&amp;Risultati[[#This Row],[SqrB]]</f>
        <v/>
      </c>
    </row>
    <row r="382" spans="6:15" x14ac:dyDescent="0.2">
      <c r="F382" s="1" t="str" cm="1">
        <f t="array" ref="F382">IF(ROW()-ROW(Risultati[#Headers])&gt;Check[]*(Check[]-1),"",Check[]*(Check[]-1)-Check[]*(Check[]-1)+ROW()-ROW(Risultati[#Headers]))</f>
        <v/>
      </c>
      <c r="G382" s="1" t="str">
        <f>IF(Risultati[[#This Row],[ID_Riga]]="","",VLOOKUP(F382,Helper[],3,TRUE))</f>
        <v/>
      </c>
      <c r="H382" s="1" t="str">
        <f>IF(Risultati[[#This Row],[ID_Riga]]="","",Risultati[[#This Row],[ID_Riga]]-VLOOKUP(Risultati[[#This Row],[ID_Riga]],Helper[],1,TRUE)+1)</f>
        <v/>
      </c>
      <c r="I382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382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382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382" s="1" t="str">
        <f ca="1">IF(Risultati[[#This Row],[Punti_SqrA]]="","",IF(Risultati[[#This Row],[Punti_SqrA]]=3,0,IF(Risultati[[#This Row],[Punti_SqrA]]=0,3,1)))</f>
        <v/>
      </c>
      <c r="M382" s="1" t="str">
        <f ca="1">IF(Risultati[[#This Row],[Punti_SqrA]]="","",SUM(INDEX(INDIRECT(Risultati[[#This Row],[Tabella]]),Risultati[[#This Row],[RigaTab]],3)))</f>
        <v/>
      </c>
      <c r="N382" s="1" t="str">
        <f ca="1">IF(Risultati[[#This Row],[Punti_SqrA]]="","",SUM(INDEX(INDIRECT(Risultati[[#This Row],[Tabella]]),Risultati[[#This Row],[RigaTab]],4)))</f>
        <v/>
      </c>
      <c r="O382" s="1" t="str">
        <f ca="1">Risultati[[#This Row],[SqrA]]&amp;Risultati[[#This Row],[SqrB]]</f>
        <v/>
      </c>
    </row>
    <row r="383" spans="6:15" x14ac:dyDescent="0.2">
      <c r="F383" s="1" t="str" cm="1">
        <f t="array" ref="F383">IF(ROW()-ROW(Risultati[#Headers])&gt;Check[]*(Check[]-1),"",Check[]*(Check[]-1)-Check[]*(Check[]-1)+ROW()-ROW(Risultati[#Headers]))</f>
        <v/>
      </c>
      <c r="G383" s="1" t="str">
        <f>IF(Risultati[[#This Row],[ID_Riga]]="","",VLOOKUP(F383,Helper[],3,TRUE))</f>
        <v/>
      </c>
      <c r="H383" s="1" t="str">
        <f>IF(Risultati[[#This Row],[ID_Riga]]="","",Risultati[[#This Row],[ID_Riga]]-VLOOKUP(Risultati[[#This Row],[ID_Riga]],Helper[],1,TRUE)+1)</f>
        <v/>
      </c>
      <c r="I383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383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383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383" s="1" t="str">
        <f ca="1">IF(Risultati[[#This Row],[Punti_SqrA]]="","",IF(Risultati[[#This Row],[Punti_SqrA]]=3,0,IF(Risultati[[#This Row],[Punti_SqrA]]=0,3,1)))</f>
        <v/>
      </c>
      <c r="M383" s="1" t="str">
        <f ca="1">IF(Risultati[[#This Row],[Punti_SqrA]]="","",SUM(INDEX(INDIRECT(Risultati[[#This Row],[Tabella]]),Risultati[[#This Row],[RigaTab]],3)))</f>
        <v/>
      </c>
      <c r="N383" s="1" t="str">
        <f ca="1">IF(Risultati[[#This Row],[Punti_SqrA]]="","",SUM(INDEX(INDIRECT(Risultati[[#This Row],[Tabella]]),Risultati[[#This Row],[RigaTab]],4)))</f>
        <v/>
      </c>
      <c r="O383" s="1" t="str">
        <f ca="1">Risultati[[#This Row],[SqrA]]&amp;Risultati[[#This Row],[SqrB]]</f>
        <v/>
      </c>
    </row>
    <row r="384" spans="6:15" x14ac:dyDescent="0.2">
      <c r="F384" s="1" t="str" cm="1">
        <f t="array" ref="F384">IF(ROW()-ROW(Risultati[#Headers])&gt;Check[]*(Check[]-1),"",Check[]*(Check[]-1)-Check[]*(Check[]-1)+ROW()-ROW(Risultati[#Headers]))</f>
        <v/>
      </c>
      <c r="G384" s="1" t="str">
        <f>IF(Risultati[[#This Row],[ID_Riga]]="","",VLOOKUP(F384,Helper[],3,TRUE))</f>
        <v/>
      </c>
      <c r="H384" s="1" t="str">
        <f>IF(Risultati[[#This Row],[ID_Riga]]="","",Risultati[[#This Row],[ID_Riga]]-VLOOKUP(Risultati[[#This Row],[ID_Riga]],Helper[],1,TRUE)+1)</f>
        <v/>
      </c>
      <c r="I384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384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384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384" s="1" t="str">
        <f ca="1">IF(Risultati[[#This Row],[Punti_SqrA]]="","",IF(Risultati[[#This Row],[Punti_SqrA]]=3,0,IF(Risultati[[#This Row],[Punti_SqrA]]=0,3,1)))</f>
        <v/>
      </c>
      <c r="M384" s="1" t="str">
        <f ca="1">IF(Risultati[[#This Row],[Punti_SqrA]]="","",SUM(INDEX(INDIRECT(Risultati[[#This Row],[Tabella]]),Risultati[[#This Row],[RigaTab]],3)))</f>
        <v/>
      </c>
      <c r="N384" s="1" t="str">
        <f ca="1">IF(Risultati[[#This Row],[Punti_SqrA]]="","",SUM(INDEX(INDIRECT(Risultati[[#This Row],[Tabella]]),Risultati[[#This Row],[RigaTab]],4)))</f>
        <v/>
      </c>
      <c r="O384" s="1" t="str">
        <f ca="1">Risultati[[#This Row],[SqrA]]&amp;Risultati[[#This Row],[SqrB]]</f>
        <v/>
      </c>
    </row>
    <row r="385" spans="6:15" x14ac:dyDescent="0.2">
      <c r="F385" s="1" t="str" cm="1">
        <f t="array" ref="F385">IF(ROW()-ROW(Risultati[#Headers])&gt;Check[]*(Check[]-1),"",Check[]*(Check[]-1)-Check[]*(Check[]-1)+ROW()-ROW(Risultati[#Headers]))</f>
        <v/>
      </c>
      <c r="G385" s="1" t="str">
        <f>IF(Risultati[[#This Row],[ID_Riga]]="","",VLOOKUP(F385,Helper[],3,TRUE))</f>
        <v/>
      </c>
      <c r="H385" s="1" t="str">
        <f>IF(Risultati[[#This Row],[ID_Riga]]="","",Risultati[[#This Row],[ID_Riga]]-VLOOKUP(Risultati[[#This Row],[ID_Riga]],Helper[],1,TRUE)+1)</f>
        <v/>
      </c>
      <c r="I385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385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385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385" s="1" t="str">
        <f ca="1">IF(Risultati[[#This Row],[Punti_SqrA]]="","",IF(Risultati[[#This Row],[Punti_SqrA]]=3,0,IF(Risultati[[#This Row],[Punti_SqrA]]=0,3,1)))</f>
        <v/>
      </c>
      <c r="M385" s="1" t="str">
        <f ca="1">IF(Risultati[[#This Row],[Punti_SqrA]]="","",SUM(INDEX(INDIRECT(Risultati[[#This Row],[Tabella]]),Risultati[[#This Row],[RigaTab]],3)))</f>
        <v/>
      </c>
      <c r="N385" s="1" t="str">
        <f ca="1">IF(Risultati[[#This Row],[Punti_SqrA]]="","",SUM(INDEX(INDIRECT(Risultati[[#This Row],[Tabella]]),Risultati[[#This Row],[RigaTab]],4)))</f>
        <v/>
      </c>
      <c r="O385" s="1" t="str">
        <f ca="1">Risultati[[#This Row],[SqrA]]&amp;Risultati[[#This Row],[SqrB]]</f>
        <v/>
      </c>
    </row>
    <row r="386" spans="6:15" x14ac:dyDescent="0.2">
      <c r="F386" s="1" t="str" cm="1">
        <f t="array" ref="F386">IF(ROW()-ROW(Risultati[#Headers])&gt;Check[]*(Check[]-1),"",Check[]*(Check[]-1)-Check[]*(Check[]-1)+ROW()-ROW(Risultati[#Headers]))</f>
        <v/>
      </c>
      <c r="G386" s="1" t="str">
        <f>IF(Risultati[[#This Row],[ID_Riga]]="","",VLOOKUP(F386,Helper[],3,TRUE))</f>
        <v/>
      </c>
      <c r="H386" s="1" t="str">
        <f>IF(Risultati[[#This Row],[ID_Riga]]="","",Risultati[[#This Row],[ID_Riga]]-VLOOKUP(Risultati[[#This Row],[ID_Riga]],Helper[],1,TRUE)+1)</f>
        <v/>
      </c>
      <c r="I386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386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386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386" s="1" t="str">
        <f ca="1">IF(Risultati[[#This Row],[Punti_SqrA]]="","",IF(Risultati[[#This Row],[Punti_SqrA]]=3,0,IF(Risultati[[#This Row],[Punti_SqrA]]=0,3,1)))</f>
        <v/>
      </c>
      <c r="M386" s="1" t="str">
        <f ca="1">IF(Risultati[[#This Row],[Punti_SqrA]]="","",SUM(INDEX(INDIRECT(Risultati[[#This Row],[Tabella]]),Risultati[[#This Row],[RigaTab]],3)))</f>
        <v/>
      </c>
      <c r="N386" s="1" t="str">
        <f ca="1">IF(Risultati[[#This Row],[Punti_SqrA]]="","",SUM(INDEX(INDIRECT(Risultati[[#This Row],[Tabella]]),Risultati[[#This Row],[RigaTab]],4)))</f>
        <v/>
      </c>
      <c r="O386" s="1" t="str">
        <f ca="1">Risultati[[#This Row],[SqrA]]&amp;Risultati[[#This Row],[SqrB]]</f>
        <v/>
      </c>
    </row>
    <row r="387" spans="6:15" x14ac:dyDescent="0.2">
      <c r="F387" s="1" t="str" cm="1">
        <f t="array" ref="F387">IF(ROW()-ROW(Risultati[#Headers])&gt;Check[]*(Check[]-1),"",Check[]*(Check[]-1)-Check[]*(Check[]-1)+ROW()-ROW(Risultati[#Headers]))</f>
        <v/>
      </c>
      <c r="G387" s="1" t="str">
        <f>IF(Risultati[[#This Row],[ID_Riga]]="","",VLOOKUP(F387,Helper[],3,TRUE))</f>
        <v/>
      </c>
      <c r="H387" s="1" t="str">
        <f>IF(Risultati[[#This Row],[ID_Riga]]="","",Risultati[[#This Row],[ID_Riga]]-VLOOKUP(Risultati[[#This Row],[ID_Riga]],Helper[],1,TRUE)+1)</f>
        <v/>
      </c>
      <c r="I387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387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387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387" s="1" t="str">
        <f ca="1">IF(Risultati[[#This Row],[Punti_SqrA]]="","",IF(Risultati[[#This Row],[Punti_SqrA]]=3,0,IF(Risultati[[#This Row],[Punti_SqrA]]=0,3,1)))</f>
        <v/>
      </c>
      <c r="M387" s="1" t="str">
        <f ca="1">IF(Risultati[[#This Row],[Punti_SqrA]]="","",SUM(INDEX(INDIRECT(Risultati[[#This Row],[Tabella]]),Risultati[[#This Row],[RigaTab]],3)))</f>
        <v/>
      </c>
      <c r="N387" s="1" t="str">
        <f ca="1">IF(Risultati[[#This Row],[Punti_SqrA]]="","",SUM(INDEX(INDIRECT(Risultati[[#This Row],[Tabella]]),Risultati[[#This Row],[RigaTab]],4)))</f>
        <v/>
      </c>
      <c r="O387" s="1" t="str">
        <f ca="1">Risultati[[#This Row],[SqrA]]&amp;Risultati[[#This Row],[SqrB]]</f>
        <v/>
      </c>
    </row>
    <row r="388" spans="6:15" x14ac:dyDescent="0.2">
      <c r="F388" s="1" t="str" cm="1">
        <f t="array" ref="F388">IF(ROW()-ROW(Risultati[#Headers])&gt;Check[]*(Check[]-1),"",Check[]*(Check[]-1)-Check[]*(Check[]-1)+ROW()-ROW(Risultati[#Headers]))</f>
        <v/>
      </c>
      <c r="G388" s="1" t="str">
        <f>IF(Risultati[[#This Row],[ID_Riga]]="","",VLOOKUP(F388,Helper[],3,TRUE))</f>
        <v/>
      </c>
      <c r="H388" s="1" t="str">
        <f>IF(Risultati[[#This Row],[ID_Riga]]="","",Risultati[[#This Row],[ID_Riga]]-VLOOKUP(Risultati[[#This Row],[ID_Riga]],Helper[],1,TRUE)+1)</f>
        <v/>
      </c>
      <c r="I388" s="1" t="str">
        <f ca="1">IF(Risultati[[#This Row],[ID_Riga]]="","",IF(_xlfn.SINGLE(INDEX(INDIRECT(Risultati[[#This Row],[Tabella]]),Risultati[[#This Row],[RigaTab]],1))=0,"",_xlfn.SINGLE(INDEX(INDIRECT(Risultati[[#This Row],[Tabella]]),Risultati[[#This Row],[RigaTab]],1))))</f>
        <v/>
      </c>
      <c r="J388" s="1" t="str">
        <f ca="1">IF(Risultati[[#This Row],[ID_Riga]]="","",IF(_xlfn.SINGLE(INDEX(INDIRECT(Risultati[[#This Row],[Tabella]]),Risultati[[#This Row],[RigaTab]],2))=0,"",_xlfn.SINGLE(INDEX(INDIRECT(Risultati[[#This Row],[Tabella]]),Risultati[[#This Row],[RigaTab]],2))))</f>
        <v/>
      </c>
      <c r="K388" s="1" t="str">
        <f ca="1">IF(Risultati[[#This Row],[ID_Riga]]="","",IF(OR(INDEX(INDIRECT(Risultati[[#This Row],[Tabella]]),Risultati[[#This Row],[RigaTab]],3)="",INDEX(INDIRECT(Risultati[[#This Row],[Tabella]]),Risultati[[#This Row],[RigaTab]],4)="",""),"",IF(INDEX(INDIRECT(Risultati[[#This Row],[Tabella]]),Risultati[[#This Row],[RigaTab]],3)&gt;INDEX(INDIRECT(Risultati[[#This Row],[Tabella]]),Risultati[[#This Row],[RigaTab]],4),3,IF(INDEX(INDIRECT(Risultati[[#This Row],[Tabella]]),Risultati[[#This Row],[RigaTab]],3)&lt;INDEX(INDIRECT(Risultati[[#This Row],[Tabella]]),Risultati[[#This Row],[RigaTab]],4),0,1))))</f>
        <v/>
      </c>
      <c r="L388" s="1" t="str">
        <f ca="1">IF(Risultati[[#This Row],[Punti_SqrA]]="","",IF(Risultati[[#This Row],[Punti_SqrA]]=3,0,IF(Risultati[[#This Row],[Punti_SqrA]]=0,3,1)))</f>
        <v/>
      </c>
      <c r="M388" s="1" t="str">
        <f ca="1">IF(Risultati[[#This Row],[Punti_SqrA]]="","",SUM(INDEX(INDIRECT(Risultati[[#This Row],[Tabella]]),Risultati[[#This Row],[RigaTab]],3)))</f>
        <v/>
      </c>
      <c r="N388" s="1" t="str">
        <f ca="1">IF(Risultati[[#This Row],[Punti_SqrA]]="","",SUM(INDEX(INDIRECT(Risultati[[#This Row],[Tabella]]),Risultati[[#This Row],[RigaTab]],4)))</f>
        <v/>
      </c>
      <c r="O388" s="1" t="str">
        <f ca="1">Risultati[[#This Row],[SqrA]]&amp;Risultati[[#This Row],[SqrB]]</f>
        <v/>
      </c>
    </row>
  </sheetData>
  <sheetProtection sheet="1" objects="1" scenarios="1"/>
  <mergeCells count="4">
    <mergeCell ref="BJ30:BK30"/>
    <mergeCell ref="BM30:BN30"/>
    <mergeCell ref="CF30:CG30"/>
    <mergeCell ref="CI30:CJ30"/>
  </mergeCells>
  <phoneticPr fontId="2" type="noConversion"/>
  <conditionalFormatting sqref="BJ9:CC28">
    <cfRule type="containsBlanks" dxfId="123" priority="3">
      <formula>LEN(TRIM(BJ9))=0</formula>
    </cfRule>
  </conditionalFormatting>
  <conditionalFormatting sqref="CF9:CY28">
    <cfRule type="containsBlanks" dxfId="122" priority="1">
      <formula>LEN(TRIM(CF9))=0</formula>
    </cfRule>
  </conditionalFormatting>
  <pageMargins left="0.7" right="0.7" top="0.75" bottom="0.75" header="0.3" footer="0.3"/>
  <ignoredErrors>
    <ignoredError sqref="BJ9:CC28 CF9:CY28" calculatedColumn="1"/>
    <ignoredError sqref="AK9" evalError="1"/>
  </ignoredErrors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4</vt:i4>
      </vt:variant>
      <vt:variant>
        <vt:lpstr>Intervalli denominati</vt:lpstr>
      </vt:variant>
      <vt:variant>
        <vt:i4>1</vt:i4>
      </vt:variant>
    </vt:vector>
  </HeadingPairs>
  <TitlesOfParts>
    <vt:vector size="5" baseType="lpstr">
      <vt:lpstr>Squadre</vt:lpstr>
      <vt:lpstr>Calendario</vt:lpstr>
      <vt:lpstr>Classifica</vt:lpstr>
      <vt:lpstr>Calcoli</vt:lpstr>
      <vt:lpstr>'Classifica'!Area_stampa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Divanos</dc:creator>
  <cp:lastModifiedBy>Ivan</cp:lastModifiedBy>
  <cp:lastPrinted>2020-09-06T11:28:12Z</cp:lastPrinted>
  <dcterms:created xsi:type="dcterms:W3CDTF">2020-09-01T15:00:28Z</dcterms:created>
  <dcterms:modified xsi:type="dcterms:W3CDTF">2020-09-07T22:28:22Z</dcterms:modified>
</cp:coreProperties>
</file>