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35" windowWidth="23715" windowHeight="9690" tabRatio="713" activeTab="2"/>
  </bookViews>
  <sheets>
    <sheet name="Calendario U16 Elite" sheetId="1" r:id="rId1"/>
    <sheet name="PARTITE U16" sheetId="8" r:id="rId2"/>
    <sheet name="Play Off U16" sheetId="11" r:id="rId3"/>
    <sheet name="Calendario U14" sheetId="2" r:id="rId4"/>
    <sheet name="PARTITE U14" sheetId="9" r:id="rId5"/>
    <sheet name="Calendario U13" sheetId="3" r:id="rId6"/>
    <sheet name="PARTITE U13" sheetId="10" r:id="rId7"/>
    <sheet name="Classifiche" sheetId="4" r:id="rId8"/>
    <sheet name="MVP 2015-2016" sheetId="6" r:id="rId9"/>
    <sheet name="MVP All Time" sheetId="5" r:id="rId10"/>
    <sheet name="LOGHI" sheetId="7" r:id="rId11"/>
  </sheets>
  <definedNames>
    <definedName name="BAN_ASTI">INDEX(Bandiere,MATCH(Classifiche!$P$19,Squadre,0))</definedName>
    <definedName name="BAN_CASALE">INDEX(Bandiere,MATCH(Classifiche!$P$5,Squadre,0))</definedName>
    <definedName name="BAN_CASTELN">INDEX(Bandiere,MATCH(Classifiche!$P$10,Squadre,0))</definedName>
    <definedName name="BAN_CEVA_U14">INDEX(Bandiere,MATCH(Classifiche!$P$20,Squadre,0))</definedName>
    <definedName name="BAN_CHIERI">INDEX(Bandiere,MATCH(Classifiche!$P$18,Squadre,0))</definedName>
    <definedName name="BAN_CV">INDEX(Bandiere,MATCH(Classifiche!$P$22,Squadre,0))</definedName>
    <definedName name="BAN_ERIDANIA">INDEX(Bandiere,MATCH(Classifiche!$P$33,Squadre,0))</definedName>
    <definedName name="BAN_IVREA">INDEX(Bandiere,MATCH(Classifiche!$P$9,Squadre,0))</definedName>
    <definedName name="BAN_LIB_MON">INDEX(Bandiere,MATCH(Classifiche!$P$16,Squadre,0))</definedName>
    <definedName name="BAN_LIB_MON_A">INDEX(Bandiere,MATCH(Classifiche!$P$8,Squadre,0))</definedName>
    <definedName name="BAN_LIB_MON_B">INDEX(Bandiere,MATCH(Classifiche!$P$4,Squadre,0))</definedName>
    <definedName name="BAN_POLISM">INDEX(Bandiere,MATCH(Classifiche!$P$21,Squadre,0))</definedName>
    <definedName name="BAN_PT">INDEX(Bandiere,MATCH(Classifiche!$P$7,Squadre,0))</definedName>
    <definedName name="BAN_PT_U14">INDEX(Bandiere,MATCH(Classifiche!$P$17,Squadre,0))</definedName>
    <definedName name="BAN_REV_ARR_A">INDEX(Bandiere,MATCH(Classifiche!$P$29,Squadre,0))</definedName>
    <definedName name="BAN_REV_ARR_B">INDEX(Bandiere,MATCH(Classifiche!$P$32,Squadre,0))</definedName>
    <definedName name="BAN_VCO">INDEX(Bandiere,MATCH(Classifiche!$P$11,Squadre,0))</definedName>
    <definedName name="BAN_VENARIA">INDEX(Bandiere,MATCH(Classifiche!$P$6,Squadre,0))</definedName>
    <definedName name="BAN_VENARIAU14">INDEX(Bandiere,MATCH(Classifiche!$P$15,Squadre,0))</definedName>
    <definedName name="Bandiere">LOGHI!$B$3:$B$19</definedName>
    <definedName name="RSA">'PARTITE U16'!$H$4:$H$59</definedName>
    <definedName name="RSB">'PARTITE U16'!$J$4:$J$59</definedName>
    <definedName name="RSC">'PARTITE U14'!$H$4:$H$59</definedName>
    <definedName name="RSD">'PARTITE U14'!$J$4:$J$59</definedName>
    <definedName name="RSE">'PARTITE U13'!$H$4:$H$23</definedName>
    <definedName name="RSF">'PARTITE U13'!$J$4:$J$23</definedName>
    <definedName name="Squadra_A">'PARTITE U16'!$C$4:$C$59</definedName>
    <definedName name="Squadra_B">'PARTITE U16'!$D$4:$D$59</definedName>
    <definedName name="Squadra_C">'PARTITE U14'!$C$4:$C$59</definedName>
    <definedName name="Squadra_D">'PARTITE U14'!$D$4:$D$59</definedName>
    <definedName name="Squadra_E">'PARTITE U13'!$C$4:$C$23</definedName>
    <definedName name="Squadra_F">'PARTITE U13'!$D$4:$D$23</definedName>
    <definedName name="Squadre">LOGHI!$C$3:$C$19</definedName>
  </definedNames>
  <calcPr calcId="145621"/>
</workbook>
</file>

<file path=xl/calcChain.xml><?xml version="1.0" encoding="utf-8"?>
<calcChain xmlns="http://schemas.openxmlformats.org/spreadsheetml/2006/main">
  <c r="H34" i="5" l="1"/>
  <c r="H21" i="6"/>
  <c r="F9" i="6" l="1"/>
  <c r="F8" i="6"/>
  <c r="F10" i="6"/>
  <c r="F11" i="6"/>
  <c r="F15" i="6"/>
  <c r="F13" i="6"/>
  <c r="F12" i="6"/>
  <c r="F16" i="6"/>
  <c r="F14" i="6"/>
  <c r="F18" i="6"/>
  <c r="F17" i="6"/>
  <c r="F23" i="6"/>
  <c r="F22" i="6"/>
  <c r="F24" i="6"/>
  <c r="F25" i="6"/>
  <c r="F19" i="6"/>
  <c r="F20" i="6"/>
  <c r="F7" i="6"/>
  <c r="E30" i="4" l="1"/>
  <c r="E31" i="4"/>
  <c r="E32" i="4"/>
  <c r="C32" i="4" s="1"/>
  <c r="E33" i="4"/>
  <c r="E29" i="4"/>
  <c r="C29" i="4" s="1"/>
  <c r="H30" i="4"/>
  <c r="H31" i="4"/>
  <c r="H32" i="4"/>
  <c r="H33" i="4"/>
  <c r="H29" i="4"/>
  <c r="G30" i="4"/>
  <c r="G31" i="4"/>
  <c r="G32" i="4"/>
  <c r="G33" i="4"/>
  <c r="G29" i="4"/>
  <c r="F30" i="4"/>
  <c r="F31" i="4"/>
  <c r="F32" i="4"/>
  <c r="F33" i="4"/>
  <c r="F29" i="4"/>
  <c r="C30" i="4"/>
  <c r="I31" i="4" l="1"/>
  <c r="D31" i="4"/>
  <c r="I33" i="4"/>
  <c r="I32" i="4"/>
  <c r="J32" i="4" s="1"/>
  <c r="D33" i="4"/>
  <c r="I29" i="4"/>
  <c r="J29" i="4" s="1"/>
  <c r="I30" i="4"/>
  <c r="J30" i="4" s="1"/>
  <c r="C31" i="4"/>
  <c r="J31" i="4" s="1"/>
  <c r="C33" i="4"/>
  <c r="D32" i="4"/>
  <c r="D29" i="4"/>
  <c r="D30" i="4"/>
  <c r="H9" i="4"/>
  <c r="J33" i="4" l="1"/>
  <c r="N30" i="4" s="1"/>
  <c r="H16" i="4"/>
  <c r="H17" i="4"/>
  <c r="H18" i="4"/>
  <c r="H19" i="4"/>
  <c r="H20" i="4"/>
  <c r="H21" i="4"/>
  <c r="H22" i="4"/>
  <c r="H15" i="4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15" i="4"/>
  <c r="I15" i="4" s="1"/>
  <c r="F16" i="4"/>
  <c r="F17" i="4"/>
  <c r="F18" i="4"/>
  <c r="F19" i="4"/>
  <c r="F20" i="4"/>
  <c r="F21" i="4"/>
  <c r="F22" i="4"/>
  <c r="F15" i="4"/>
  <c r="E16" i="4"/>
  <c r="C16" i="4" s="1"/>
  <c r="J16" i="4" s="1"/>
  <c r="E17" i="4"/>
  <c r="C17" i="4" s="1"/>
  <c r="J17" i="4" s="1"/>
  <c r="E18" i="4"/>
  <c r="C18" i="4" s="1"/>
  <c r="J18" i="4" s="1"/>
  <c r="E19" i="4"/>
  <c r="C19" i="4" s="1"/>
  <c r="J19" i="4" s="1"/>
  <c r="E20" i="4"/>
  <c r="C20" i="4" s="1"/>
  <c r="J20" i="4" s="1"/>
  <c r="E21" i="4"/>
  <c r="C21" i="4" s="1"/>
  <c r="J21" i="4" s="1"/>
  <c r="E22" i="4"/>
  <c r="C22" i="4" s="1"/>
  <c r="J22" i="4" s="1"/>
  <c r="E15" i="4"/>
  <c r="C15" i="4" s="1"/>
  <c r="J15" i="4" s="1"/>
  <c r="N32" i="4" l="1"/>
  <c r="N31" i="4"/>
  <c r="N19" i="4"/>
  <c r="N15" i="4"/>
  <c r="R15" i="4" s="1"/>
  <c r="N16" i="4"/>
  <c r="N20" i="4"/>
  <c r="P16" i="4"/>
  <c r="N17" i="4"/>
  <c r="N21" i="4"/>
  <c r="N18" i="4"/>
  <c r="N22" i="4"/>
  <c r="S22" i="4" s="1"/>
  <c r="N29" i="4"/>
  <c r="S30" i="4" s="1"/>
  <c r="N33" i="4"/>
  <c r="Q30" i="4"/>
  <c r="R33" i="4"/>
  <c r="U30" i="4"/>
  <c r="R30" i="4"/>
  <c r="S33" i="4"/>
  <c r="U32" i="4"/>
  <c r="U33" i="4"/>
  <c r="V31" i="4"/>
  <c r="P33" i="4"/>
  <c r="T32" i="4"/>
  <c r="S29" i="4"/>
  <c r="V33" i="4"/>
  <c r="V32" i="4"/>
  <c r="U29" i="4"/>
  <c r="Q31" i="4"/>
  <c r="R31" i="4"/>
  <c r="V29" i="4"/>
  <c r="P31" i="4"/>
  <c r="R32" i="4"/>
  <c r="P32" i="4"/>
  <c r="S32" i="4"/>
  <c r="R29" i="4"/>
  <c r="Q32" i="4"/>
  <c r="P29" i="4"/>
  <c r="D21" i="4"/>
  <c r="D17" i="4"/>
  <c r="D15" i="4"/>
  <c r="D19" i="4"/>
  <c r="D22" i="4"/>
  <c r="D18" i="4"/>
  <c r="D20" i="4"/>
  <c r="D16" i="4"/>
  <c r="T15" i="4" l="1"/>
  <c r="S18" i="4"/>
  <c r="T16" i="4"/>
  <c r="P15" i="4"/>
  <c r="R19" i="4"/>
  <c r="T31" i="4"/>
  <c r="T30" i="4"/>
  <c r="T21" i="4"/>
  <c r="U15" i="4"/>
  <c r="V20" i="4"/>
  <c r="Q15" i="4"/>
  <c r="U17" i="4"/>
  <c r="S16" i="4"/>
  <c r="U16" i="4"/>
  <c r="T33" i="4"/>
  <c r="Q33" i="4"/>
  <c r="U31" i="4"/>
  <c r="V30" i="4"/>
  <c r="Q19" i="4"/>
  <c r="T20" i="4"/>
  <c r="S17" i="4"/>
  <c r="Q18" i="4"/>
  <c r="S20" i="4"/>
  <c r="R17" i="4"/>
  <c r="Q17" i="4"/>
  <c r="R20" i="4"/>
  <c r="V16" i="4"/>
  <c r="Q20" i="4"/>
  <c r="U20" i="4"/>
  <c r="T17" i="4"/>
  <c r="S31" i="4"/>
  <c r="V22" i="4"/>
  <c r="U19" i="4"/>
  <c r="U22" i="4"/>
  <c r="T19" i="4"/>
  <c r="P22" i="4"/>
  <c r="T22" i="4"/>
  <c r="S19" i="4"/>
  <c r="R16" i="4"/>
  <c r="Q16" i="4"/>
  <c r="V19" i="4"/>
  <c r="P30" i="4"/>
  <c r="P17" i="4"/>
  <c r="P20" i="4"/>
  <c r="R22" i="4"/>
  <c r="V18" i="4"/>
  <c r="V21" i="4"/>
  <c r="U18" i="4"/>
  <c r="Q22" i="4"/>
  <c r="P18" i="4"/>
  <c r="U21" i="4"/>
  <c r="T18" i="4"/>
  <c r="S15" i="4"/>
  <c r="V15" i="4"/>
  <c r="T29" i="4"/>
  <c r="Q29" i="4"/>
  <c r="S21" i="4"/>
  <c r="R18" i="4"/>
  <c r="P19" i="4"/>
  <c r="R21" i="4"/>
  <c r="V17" i="4"/>
  <c r="Q21" i="4"/>
  <c r="P21" i="4"/>
  <c r="H5" i="4"/>
  <c r="H6" i="4"/>
  <c r="H7" i="4"/>
  <c r="H8" i="4"/>
  <c r="H10" i="4"/>
  <c r="H11" i="4"/>
  <c r="H4" i="4"/>
  <c r="G5" i="4"/>
  <c r="G6" i="4"/>
  <c r="G7" i="4"/>
  <c r="G8" i="4"/>
  <c r="G9" i="4"/>
  <c r="I9" i="4" s="1"/>
  <c r="G10" i="4"/>
  <c r="G11" i="4"/>
  <c r="G4" i="4"/>
  <c r="F5" i="4"/>
  <c r="F6" i="4"/>
  <c r="F7" i="4"/>
  <c r="F8" i="4"/>
  <c r="F9" i="4"/>
  <c r="F10" i="4"/>
  <c r="F11" i="4"/>
  <c r="F4" i="4"/>
  <c r="E5" i="4"/>
  <c r="E6" i="4"/>
  <c r="D6" i="4" s="1"/>
  <c r="E7" i="4"/>
  <c r="E8" i="4"/>
  <c r="E9" i="4"/>
  <c r="D9" i="4" s="1"/>
  <c r="E10" i="4"/>
  <c r="D10" i="4" s="1"/>
  <c r="E11" i="4"/>
  <c r="D11" i="4" s="1"/>
  <c r="E4" i="4"/>
  <c r="D4" i="4" s="1"/>
  <c r="D8" i="4" l="1"/>
  <c r="I10" i="4"/>
  <c r="I4" i="4"/>
  <c r="I11" i="4"/>
  <c r="I7" i="4"/>
  <c r="I8" i="4"/>
  <c r="I5" i="4"/>
  <c r="I6" i="4"/>
  <c r="D5" i="4"/>
  <c r="D7" i="4"/>
  <c r="C10" i="4"/>
  <c r="J10" i="4" s="1"/>
  <c r="C6" i="4"/>
  <c r="J6" i="4" s="1"/>
  <c r="C11" i="4"/>
  <c r="C7" i="4"/>
  <c r="J7" i="4" s="1"/>
  <c r="C9" i="4"/>
  <c r="J9" i="4" s="1"/>
  <c r="C5" i="4"/>
  <c r="C4" i="4"/>
  <c r="C8" i="4"/>
  <c r="J8" i="4" s="1"/>
  <c r="J11" i="4" l="1"/>
  <c r="J5" i="4"/>
  <c r="J4" i="4"/>
  <c r="N6" i="4" s="1"/>
  <c r="N11" i="4"/>
  <c r="N10" i="4"/>
  <c r="N5" i="4"/>
  <c r="N4" i="4"/>
  <c r="Q4" i="4" s="1"/>
  <c r="V4" i="4"/>
  <c r="S4" i="4"/>
  <c r="T4" i="4"/>
  <c r="U5" i="4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F41" i="5"/>
  <c r="Z40" i="5"/>
  <c r="H40" i="5"/>
  <c r="H39" i="5"/>
  <c r="Z38" i="5"/>
  <c r="H38" i="5"/>
  <c r="H37" i="5"/>
  <c r="Z36" i="5"/>
  <c r="H36" i="5"/>
  <c r="Z35" i="5"/>
  <c r="H35" i="5"/>
  <c r="Z33" i="5"/>
  <c r="H33" i="5"/>
  <c r="Z32" i="5"/>
  <c r="H32" i="5"/>
  <c r="Z31" i="5"/>
  <c r="H31" i="5"/>
  <c r="H30" i="5"/>
  <c r="Z29" i="5"/>
  <c r="H29" i="5"/>
  <c r="H28" i="5"/>
  <c r="Z27" i="5"/>
  <c r="H27" i="5"/>
  <c r="Z26" i="5"/>
  <c r="H26" i="5"/>
  <c r="H25" i="5"/>
  <c r="H24" i="5"/>
  <c r="H23" i="5"/>
  <c r="Z22" i="5"/>
  <c r="H22" i="5"/>
  <c r="Z21" i="5"/>
  <c r="H21" i="5"/>
  <c r="Z20" i="5"/>
  <c r="H20" i="5"/>
  <c r="H19" i="5"/>
  <c r="Z18" i="5"/>
  <c r="H18" i="5"/>
  <c r="Z17" i="5"/>
  <c r="H17" i="5"/>
  <c r="H16" i="5"/>
  <c r="H15" i="5"/>
  <c r="H14" i="5"/>
  <c r="Z13" i="5"/>
  <c r="H13" i="5"/>
  <c r="Z12" i="5"/>
  <c r="H12" i="5"/>
  <c r="Z11" i="5"/>
  <c r="H11" i="5"/>
  <c r="Z10" i="5"/>
  <c r="H10" i="5"/>
  <c r="H9" i="5"/>
  <c r="H8" i="5"/>
  <c r="Z7" i="5"/>
  <c r="H7" i="5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F26" i="6"/>
  <c r="Z25" i="6"/>
  <c r="H20" i="6"/>
  <c r="Z24" i="6"/>
  <c r="H19" i="6"/>
  <c r="Z22" i="6"/>
  <c r="H25" i="6"/>
  <c r="Z21" i="6"/>
  <c r="H24" i="6"/>
  <c r="Z20" i="6"/>
  <c r="H22" i="6"/>
  <c r="Z19" i="6"/>
  <c r="H23" i="6"/>
  <c r="Z18" i="6"/>
  <c r="H17" i="6"/>
  <c r="Z17" i="6"/>
  <c r="H18" i="6"/>
  <c r="Z16" i="6"/>
  <c r="H14" i="6"/>
  <c r="Z15" i="6"/>
  <c r="H16" i="6"/>
  <c r="Z14" i="6"/>
  <c r="H12" i="6"/>
  <c r="Z13" i="6"/>
  <c r="H13" i="6"/>
  <c r="Z12" i="6"/>
  <c r="H15" i="6"/>
  <c r="Z11" i="6"/>
  <c r="H11" i="6"/>
  <c r="Z10" i="6"/>
  <c r="H10" i="6"/>
  <c r="Z9" i="6"/>
  <c r="H8" i="6"/>
  <c r="Z8" i="6"/>
  <c r="H9" i="6"/>
  <c r="Z7" i="6"/>
  <c r="H7" i="6"/>
  <c r="T6" i="4" l="1"/>
  <c r="Q5" i="4"/>
  <c r="T5" i="4"/>
  <c r="R5" i="4"/>
  <c r="R4" i="4"/>
  <c r="N9" i="4"/>
  <c r="N7" i="4"/>
  <c r="V5" i="4"/>
  <c r="C5" i="11"/>
  <c r="S5" i="4"/>
  <c r="U4" i="4"/>
  <c r="P4" i="4"/>
  <c r="N8" i="4"/>
  <c r="P5" i="4"/>
  <c r="C13" i="11" s="1"/>
  <c r="T10" i="4"/>
  <c r="V6" i="4"/>
  <c r="S6" i="4"/>
  <c r="S10" i="4"/>
  <c r="U6" i="4"/>
  <c r="U9" i="4"/>
  <c r="S7" i="4"/>
  <c r="Q6" i="4"/>
  <c r="R6" i="4"/>
  <c r="P9" i="4"/>
  <c r="R9" i="4"/>
  <c r="T7" i="4"/>
  <c r="P6" i="4"/>
  <c r="C17" i="11" s="1"/>
  <c r="T11" i="4"/>
  <c r="S8" i="4"/>
  <c r="Z41" i="5"/>
  <c r="P27" i="6"/>
  <c r="Z26" i="6"/>
  <c r="P42" i="5"/>
  <c r="P8" i="4" l="1"/>
  <c r="C10" i="11" s="1"/>
  <c r="U8" i="4"/>
  <c r="C9" i="11"/>
  <c r="Q7" i="4"/>
  <c r="V9" i="4"/>
  <c r="T8" i="4"/>
  <c r="P10" i="4"/>
  <c r="C14" i="11" s="1"/>
  <c r="U7" i="4"/>
  <c r="V10" i="4"/>
  <c r="C18" i="11"/>
  <c r="S9" i="4"/>
  <c r="U10" i="4"/>
  <c r="V7" i="4"/>
  <c r="R10" i="4"/>
  <c r="Q9" i="4"/>
  <c r="R7" i="4"/>
  <c r="V8" i="4"/>
  <c r="P11" i="4"/>
  <c r="C6" i="11" s="1"/>
  <c r="Q11" i="4"/>
  <c r="R11" i="4"/>
  <c r="T9" i="4"/>
  <c r="P7" i="4"/>
  <c r="Q8" i="4"/>
  <c r="Q10" i="4"/>
  <c r="R8" i="4"/>
  <c r="U11" i="4"/>
  <c r="S11" i="4"/>
  <c r="V11" i="4"/>
</calcChain>
</file>

<file path=xl/sharedStrings.xml><?xml version="1.0" encoding="utf-8"?>
<sst xmlns="http://schemas.openxmlformats.org/spreadsheetml/2006/main" count="1922" uniqueCount="218">
  <si>
    <t>CALENDARIO DEFINITIVO</t>
  </si>
  <si>
    <t>Campionato: Under 16 Elite Femminile Regione Piemonte</t>
  </si>
  <si>
    <t>ANDATA</t>
  </si>
  <si>
    <t>RITORNO</t>
  </si>
  <si>
    <t>1^  Giornata di andata</t>
  </si>
  <si>
    <t>1^  Giornata di ritorno</t>
  </si>
  <si>
    <t>Gara N</t>
  </si>
  <si>
    <t>Squadra A</t>
  </si>
  <si>
    <t>Squadra B</t>
  </si>
  <si>
    <t>Giorno</t>
  </si>
  <si>
    <t>Data</t>
  </si>
  <si>
    <t>Ora</t>
  </si>
  <si>
    <t>Risultato</t>
  </si>
  <si>
    <t>JUNIOR CASALE M.</t>
  </si>
  <si>
    <t>LIBERTAS MONCALIERI B</t>
  </si>
  <si>
    <t>Sab</t>
  </si>
  <si>
    <t>-</t>
  </si>
  <si>
    <t>Dom</t>
  </si>
  <si>
    <t>Tensostruttura - via Visconti1 - CASALE MONFERRATO - (ALESSANDRIA)</t>
  </si>
  <si>
    <t>PALAZZETTO DELLO SPORT EINAUDI - Via Einaudi 44 - MONCALIERI - (TORINO)</t>
  </si>
  <si>
    <t>BASKET VENARIA</t>
  </si>
  <si>
    <t>BC CASTELNUOVO SCRIVIA</t>
  </si>
  <si>
    <t>Lun</t>
  </si>
  <si>
    <t>Mar</t>
  </si>
  <si>
    <t>Palestra di Vittorio - Corso Macchiavelli 185 - VENARIA REALE - (TORINO)</t>
  </si>
  <si>
    <t>Palestra Scuole Medie - Via Don Orione - CASTELNUOVO SCRIVIA - (ALESSANDRIA)</t>
  </si>
  <si>
    <t>LIBERTAS MONCALIERI A</t>
  </si>
  <si>
    <t>PALLACANESTRO TORINO</t>
  </si>
  <si>
    <t>Palestra S.M.Costa - Str.del Bossolo 25 Fz. Testona - MONCALIERI - (TORINO)</t>
  </si>
  <si>
    <t>Palestra Comunale - Via Balla 13 TORINO (TO)</t>
  </si>
  <si>
    <t>LETTERA 22 IVREA</t>
  </si>
  <si>
    <t>AZZURRA BASKET VCO</t>
  </si>
  <si>
    <t>PAL. ISTITUTO CENA - Via Dora Baltea 8 - IVREA - (TORINO)</t>
  </si>
  <si>
    <t>Palestra Forum - Parco Rodari - OMEGNA - (VERBANIA)</t>
  </si>
  <si>
    <t>2^  Giornata di andata</t>
  </si>
  <si>
    <t>2^  Giornata di ritorno</t>
  </si>
  <si>
    <t>Ven</t>
  </si>
  <si>
    <t>3^  Giornata di andata</t>
  </si>
  <si>
    <t>3^  Giornata di ritorno</t>
  </si>
  <si>
    <t>4^  Giornata di andata</t>
  </si>
  <si>
    <t>4^  Giornata di ritorno</t>
  </si>
  <si>
    <t>5^  Giornata di andata</t>
  </si>
  <si>
    <t>5^  Giornata di ritorno</t>
  </si>
  <si>
    <t>6^  Giornata di andata</t>
  </si>
  <si>
    <t>6^  Giornata di ritorno</t>
  </si>
  <si>
    <t>7^  Giornata di andata</t>
  </si>
  <si>
    <t>7^  Giornata di ritorno</t>
  </si>
  <si>
    <t>Mer</t>
  </si>
  <si>
    <t>CLASSIFICA PUNTI PALLACANESTRO TORINO ALL TIME dalla stagione 2013-2014</t>
  </si>
  <si>
    <t>#</t>
  </si>
  <si>
    <t>NOME</t>
  </si>
  <si>
    <t>PUNTI</t>
  </si>
  <si>
    <t>PRESENZE</t>
  </si>
  <si>
    <t>MEDIA PUNTI</t>
  </si>
  <si>
    <t>CAREER HIGH</t>
  </si>
  <si>
    <t>PARTITA</t>
  </si>
  <si>
    <t>VS</t>
  </si>
  <si>
    <t>FIORE</t>
  </si>
  <si>
    <t>Alessia</t>
  </si>
  <si>
    <t>Libertas Moncalieri</t>
  </si>
  <si>
    <t>BRANDI</t>
  </si>
  <si>
    <t>Angelica</t>
  </si>
  <si>
    <t>LaPolismile</t>
  </si>
  <si>
    <t>CAMBINI</t>
  </si>
  <si>
    <t>Chiara</t>
  </si>
  <si>
    <t>Conte Verde</t>
  </si>
  <si>
    <t>ROCCUZZO</t>
  </si>
  <si>
    <t>Francesca</t>
  </si>
  <si>
    <t>Pall. Femm. Vercelli</t>
  </si>
  <si>
    <t>MINARELLI</t>
  </si>
  <si>
    <t>Laura Vicuna / Venaria</t>
  </si>
  <si>
    <t>BERTOGLIO</t>
  </si>
  <si>
    <t>FURLAN</t>
  </si>
  <si>
    <t>Giulia</t>
  </si>
  <si>
    <t>B.C. Castelnuovo S.</t>
  </si>
  <si>
    <t>BONESIO</t>
  </si>
  <si>
    <t>Alice</t>
  </si>
  <si>
    <t>Pallacanestro Pancalieri</t>
  </si>
  <si>
    <t>BARACCO</t>
  </si>
  <si>
    <t>Carlotta</t>
  </si>
  <si>
    <t>Basket Venaria</t>
  </si>
  <si>
    <t>RAMELLA</t>
  </si>
  <si>
    <t>Marta</t>
  </si>
  <si>
    <t>G.S. Monviso</t>
  </si>
  <si>
    <t>CONCU</t>
  </si>
  <si>
    <t>Ilaria</t>
  </si>
  <si>
    <t>Cervasca/Venaria</t>
  </si>
  <si>
    <t>ANCONA</t>
  </si>
  <si>
    <t>Valeria</t>
  </si>
  <si>
    <t>LaPolismile / L.Vicuna / Pancalieri</t>
  </si>
  <si>
    <t>RAMASSO</t>
  </si>
  <si>
    <t>Anita</t>
  </si>
  <si>
    <t>GENTILE</t>
  </si>
  <si>
    <t>Eleonora</t>
  </si>
  <si>
    <t>SQUARCINA</t>
  </si>
  <si>
    <t>Greta</t>
  </si>
  <si>
    <t>FENOGLIO</t>
  </si>
  <si>
    <t>Promosport Cervasca</t>
  </si>
  <si>
    <t>MAGGIORE</t>
  </si>
  <si>
    <t>Giorgia</t>
  </si>
  <si>
    <t>x</t>
  </si>
  <si>
    <t>CARPEGNA</t>
  </si>
  <si>
    <t>SCELZA</t>
  </si>
  <si>
    <t>BC Castelnuovo</t>
  </si>
  <si>
    <t>BELLAVITA</t>
  </si>
  <si>
    <t>Barbara</t>
  </si>
  <si>
    <t>Eridania</t>
  </si>
  <si>
    <t>RINALDI</t>
  </si>
  <si>
    <t>Elisa</t>
  </si>
  <si>
    <t>Cervasca / Eridania / Moncalieri / Venaria</t>
  </si>
  <si>
    <t>OLTEANU</t>
  </si>
  <si>
    <t>Alexandra</t>
  </si>
  <si>
    <t>Basket Chieri</t>
  </si>
  <si>
    <t>AIMAR</t>
  </si>
  <si>
    <t>DI MOLFETTA</t>
  </si>
  <si>
    <t>DAMIANI</t>
  </si>
  <si>
    <t>Gulia</t>
  </si>
  <si>
    <t>CHIESA</t>
  </si>
  <si>
    <t>PIANA</t>
  </si>
  <si>
    <t>CATANA</t>
  </si>
  <si>
    <t>Irene</t>
  </si>
  <si>
    <t>RANALDI</t>
  </si>
  <si>
    <t>Daisy</t>
  </si>
  <si>
    <t>2013/2014</t>
  </si>
  <si>
    <t>2014/2015</t>
  </si>
  <si>
    <t>vittoria</t>
  </si>
  <si>
    <t>sconfitta</t>
  </si>
  <si>
    <t>Miglior prestazione stagionale</t>
  </si>
  <si>
    <t>Squadra</t>
  </si>
  <si>
    <t>Punti</t>
  </si>
  <si>
    <t>Giocate</t>
  </si>
  <si>
    <t>Vinte</t>
  </si>
  <si>
    <t>Perse</t>
  </si>
  <si>
    <t>Pt Fatti</t>
  </si>
  <si>
    <t>Pt Subiti</t>
  </si>
  <si>
    <t>Diff. Pt</t>
  </si>
  <si>
    <t>Campionato Under 16 Elite Femminile 2015-2016 - Regione Piemonte</t>
  </si>
  <si>
    <t>2015/2016</t>
  </si>
  <si>
    <t>Gio</t>
  </si>
  <si>
    <t>Campionato: Under 14 Femminile - Girone B - Regione Piemonte</t>
  </si>
  <si>
    <t>Campionato Under 14 Femminile - Girone B - 2015-2016 - Regione Piemonte</t>
  </si>
  <si>
    <t xml:space="preserve">LAPOLISMILE MONCALIERI </t>
  </si>
  <si>
    <t>BASKET CHIERI</t>
  </si>
  <si>
    <t>BASKET CLUB G BORSI CEVA</t>
  </si>
  <si>
    <t>SCUOLA BASKET ASTI</t>
  </si>
  <si>
    <t xml:space="preserve"> CONTE VERDE BASKET RIVOLI</t>
  </si>
  <si>
    <t>LIBERTAS MONCALIERI</t>
  </si>
  <si>
    <t>Campionato: Under 13 Femminile - Regione Piemonte</t>
  </si>
  <si>
    <t>PALAZZETTO DELLO SPORT - Via Gerbi 2 - ASTI - (ASTI)</t>
  </si>
  <si>
    <t>Palestra Ist. Baruffi - Piazza Galliano 3 - CEVA - (CUNEO)</t>
  </si>
  <si>
    <t>Palasport San Silvestro - Strada San Silvestro snc - CHIERI - (TORINO)</t>
  </si>
  <si>
    <t>Palestra Comunale - Via Balla 13 - TORINO - (TORINO)</t>
  </si>
  <si>
    <t>Pal.Istituto Natta - Via XX Settembre 14/A - RIVOLI - (TORINO)</t>
  </si>
  <si>
    <t>IST. SOCIALE - Corso Siracusa 10 - TORINO - (TORINO)</t>
  </si>
  <si>
    <t>Via di Vittorio 18 - VENARIA REALE - (TORINO)</t>
  </si>
  <si>
    <t>BK BORSI CEVA</t>
  </si>
  <si>
    <t>CLASSIFICA PUNTI U13-U14 PALLACANESTRO TORINO 2015/2016</t>
  </si>
  <si>
    <t>S. B. ASTI</t>
  </si>
  <si>
    <t xml:space="preserve"> CONTE VERDE</t>
  </si>
  <si>
    <t>LAPOLISMILE</t>
  </si>
  <si>
    <t>LIB. MONCALIERI</t>
  </si>
  <si>
    <t>U16</t>
  </si>
  <si>
    <t>SCARCIELLO</t>
  </si>
  <si>
    <t>Vanessa</t>
  </si>
  <si>
    <t>ACQUAFRESCA</t>
  </si>
  <si>
    <t>Elda</t>
  </si>
  <si>
    <t>PUNTI SEGNATI U14:</t>
  </si>
  <si>
    <t>CALDO</t>
  </si>
  <si>
    <t>Federica</t>
  </si>
  <si>
    <t>GALLO</t>
  </si>
  <si>
    <t>Martina</t>
  </si>
  <si>
    <t>Bk Chieri / C.V. Rivoli</t>
  </si>
  <si>
    <t>Conte Verde Rivoli</t>
  </si>
  <si>
    <t>PalaEinaudi: Via Luigi Einaudi 44, Moncalieri (TORINO)</t>
  </si>
  <si>
    <t>Campionato Under 13 Femminile - Girone B - 2015-2016 - Regione Piemonte</t>
  </si>
  <si>
    <t>ERIDANIA TORINO</t>
  </si>
  <si>
    <t>REVIGLIO ARR. CEVA B</t>
  </si>
  <si>
    <t>REVIGLIO ARR. CEVA A</t>
  </si>
  <si>
    <t>RSA</t>
  </si>
  <si>
    <t>RSB</t>
  </si>
  <si>
    <t>Pos.</t>
  </si>
  <si>
    <t>Squadra C</t>
  </si>
  <si>
    <t>Squadra D</t>
  </si>
  <si>
    <t>RSC</t>
  </si>
  <si>
    <t>RSD</t>
  </si>
  <si>
    <t>Palestra - Via Tiziano 39 - TORINO - (TORINO)
Palestra - Via Tiziano 39 - TORINO - (TORINO)
Palestra - Via Tiziano 39 - TORINO - (TORINO)</t>
  </si>
  <si>
    <t>PALASPORT - LOCALITA' VESIMA - CAIRO MONTENOTTE - (SAVONA)</t>
  </si>
  <si>
    <t>Squadra E</t>
  </si>
  <si>
    <t>Squadra F</t>
  </si>
  <si>
    <t>RSE</t>
  </si>
  <si>
    <t>RSF</t>
  </si>
  <si>
    <t>B.C. G. Borsi Ceva</t>
  </si>
  <si>
    <t>MARTINEZ</t>
  </si>
  <si>
    <t>Sabrina</t>
  </si>
  <si>
    <t>ne</t>
  </si>
  <si>
    <t>Gruppo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</si>
  <si>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</si>
  <si>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</si>
  <si>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</si>
  <si>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</si>
  <si>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</si>
  <si>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</si>
  <si>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</si>
  <si>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</si>
  <si>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</si>
  <si>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</si>
  <si>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</si>
  <si>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</si>
  <si>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</si>
  <si>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</si>
  <si>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</si>
  <si>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</si>
  <si>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Basket Venaria (2 volte)</t>
  </si>
  <si>
    <t>aiuto</t>
  </si>
  <si>
    <t>QUARTI DI FINALE</t>
  </si>
  <si>
    <t>FINALE</t>
  </si>
  <si>
    <t>FINALE 3°- 4° POSTO</t>
  </si>
  <si>
    <t>SEMIFINALI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</si>
</sst>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0;\-0;0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sz val="18"/>
      <name val="Arial"/>
      <family val="2"/>
    </font>
    <font>
      <sz val="28"/>
      <name val="Arial"/>
      <family val="2"/>
    </font>
    <font>
      <sz val="1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trike/>
      <sz val="2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2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FFB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4FF8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FF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0" fillId="12" borderId="0" xfId="0" applyFill="1"/>
    <xf numFmtId="0" fontId="11" fillId="12" borderId="0" xfId="0" applyFont="1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11" fillId="0" borderId="0" xfId="0" applyFont="1"/>
    <xf numFmtId="0" fontId="15" fillId="12" borderId="20" xfId="0" applyFont="1" applyFill="1" applyBorder="1" applyAlignment="1">
      <alignment horizontal="center" vertical="center"/>
    </xf>
    <xf numFmtId="0" fontId="15" fillId="12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33" xfId="0" applyFont="1" applyBorder="1" applyAlignment="1">
      <alignment horizontal="center" vertical="center"/>
    </xf>
    <xf numFmtId="0" fontId="14" fillId="12" borderId="14" xfId="0" applyFont="1" applyFill="1" applyBorder="1" applyAlignment="1">
      <alignment horizontal="left" vertical="center"/>
    </xf>
    <xf numFmtId="0" fontId="14" fillId="12" borderId="1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6" fillId="0" borderId="13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2" fontId="16" fillId="0" borderId="14" xfId="0" applyNumberFormat="1" applyFont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7" fillId="12" borderId="28" xfId="0" applyFont="1" applyFill="1" applyBorder="1" applyAlignment="1">
      <alignment horizontal="left" vertical="center"/>
    </xf>
    <xf numFmtId="0" fontId="17" fillId="12" borderId="29" xfId="0" applyFont="1" applyFill="1" applyBorder="1" applyAlignment="1">
      <alignment horizontal="left" vertical="center"/>
    </xf>
    <xf numFmtId="0" fontId="17" fillId="0" borderId="24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2" fontId="16" fillId="0" borderId="28" xfId="0" applyNumberFormat="1" applyFont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17" fillId="12" borderId="13" xfId="0" applyFont="1" applyFill="1" applyBorder="1" applyAlignment="1">
      <alignment horizontal="left" vertical="center"/>
    </xf>
    <xf numFmtId="0" fontId="17" fillId="12" borderId="15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16" fillId="0" borderId="13" xfId="0" applyNumberFormat="1" applyFont="1" applyBorder="1" applyAlignment="1">
      <alignment horizontal="center" vertical="center"/>
    </xf>
    <xf numFmtId="0" fontId="14" fillId="12" borderId="13" xfId="0" applyFont="1" applyFill="1" applyBorder="1" applyAlignment="1">
      <alignment horizontal="left" vertical="center"/>
    </xf>
    <xf numFmtId="0" fontId="17" fillId="12" borderId="25" xfId="0" applyFont="1" applyFill="1" applyBorder="1" applyAlignment="1">
      <alignment horizontal="left" vertical="center"/>
    </xf>
    <xf numFmtId="0" fontId="17" fillId="12" borderId="26" xfId="0" applyFont="1" applyFill="1" applyBorder="1" applyAlignment="1">
      <alignment horizontal="left" vertical="center"/>
    </xf>
    <xf numFmtId="0" fontId="17" fillId="12" borderId="40" xfId="0" applyFont="1" applyFill="1" applyBorder="1" applyAlignment="1">
      <alignment horizontal="left" vertical="center"/>
    </xf>
    <xf numFmtId="0" fontId="17" fillId="12" borderId="41" xfId="0" applyFont="1" applyFill="1" applyBorder="1" applyAlignment="1">
      <alignment horizontal="left" vertical="center"/>
    </xf>
    <xf numFmtId="0" fontId="18" fillId="14" borderId="33" xfId="0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left" vertical="center"/>
    </xf>
    <xf numFmtId="0" fontId="14" fillId="12" borderId="29" xfId="0" applyFont="1" applyFill="1" applyBorder="1" applyAlignment="1">
      <alignment horizontal="left" vertical="center"/>
    </xf>
    <xf numFmtId="0" fontId="11" fillId="11" borderId="33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11" fillId="1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/>
    <xf numFmtId="0" fontId="0" fillId="10" borderId="38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12" fillId="0" borderId="12" xfId="0" applyFont="1" applyBorder="1" applyAlignment="1"/>
    <xf numFmtId="0" fontId="0" fillId="10" borderId="35" xfId="0" applyFill="1" applyBorder="1" applyAlignment="1">
      <alignment horizontal="center" vertical="center"/>
    </xf>
    <xf numFmtId="0" fontId="8" fillId="20" borderId="5" xfId="0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 applyProtection="1">
      <alignment horizontal="center" vertical="center"/>
    </xf>
    <xf numFmtId="0" fontId="19" fillId="18" borderId="42" xfId="0" applyNumberFormat="1" applyFont="1" applyFill="1" applyBorder="1" applyAlignment="1" applyProtection="1">
      <alignment horizontal="center" vertical="center"/>
    </xf>
    <xf numFmtId="0" fontId="19" fillId="18" borderId="43" xfId="0" applyNumberFormat="1" applyFont="1" applyFill="1" applyBorder="1" applyAlignment="1" applyProtection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/>
    </xf>
    <xf numFmtId="0" fontId="22" fillId="20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25" fillId="8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4" fillId="23" borderId="5" xfId="0" applyFont="1" applyFill="1" applyBorder="1" applyAlignment="1">
      <alignment horizontal="center" vertical="center"/>
    </xf>
    <xf numFmtId="0" fontId="23" fillId="13" borderId="5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4" fillId="24" borderId="5" xfId="0" applyFon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20" fontId="0" fillId="0" borderId="4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20" fontId="0" fillId="0" borderId="4" xfId="0" applyNumberFormat="1" applyFont="1" applyFill="1" applyBorder="1" applyAlignment="1">
      <alignment horizontal="center" vertical="center"/>
    </xf>
    <xf numFmtId="0" fontId="3" fillId="24" borderId="5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center" vertical="center"/>
    </xf>
    <xf numFmtId="0" fontId="0" fillId="0" borderId="0" xfId="0"/>
    <xf numFmtId="0" fontId="0" fillId="0" borderId="5" xfId="0" applyFill="1" applyBorder="1" applyAlignment="1">
      <alignment horizontal="center" vertical="center"/>
    </xf>
    <xf numFmtId="0" fontId="21" fillId="10" borderId="27" xfId="2" applyFont="1" applyFill="1" applyBorder="1" applyAlignment="1">
      <alignment horizontal="center" vertical="center"/>
    </xf>
    <xf numFmtId="0" fontId="21" fillId="10" borderId="27" xfId="1" applyFont="1" applyFill="1" applyBorder="1" applyAlignment="1">
      <alignment horizontal="center" vertical="center"/>
    </xf>
    <xf numFmtId="0" fontId="11" fillId="11" borderId="27" xfId="0" applyFont="1" applyFill="1" applyBorder="1" applyAlignment="1">
      <alignment horizontal="center" vertical="center"/>
    </xf>
    <xf numFmtId="0" fontId="0" fillId="19" borderId="33" xfId="0" applyFill="1" applyBorder="1" applyAlignment="1">
      <alignment horizontal="center" vertical="center"/>
    </xf>
    <xf numFmtId="0" fontId="0" fillId="16" borderId="34" xfId="0" applyFill="1" applyBorder="1" applyAlignment="1">
      <alignment horizontal="center" vertical="center"/>
    </xf>
    <xf numFmtId="0" fontId="1" fillId="2" borderId="27" xfId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1" fillId="2" borderId="30" xfId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1" fillId="27" borderId="27" xfId="0" applyFont="1" applyFill="1" applyBorder="1" applyAlignment="1">
      <alignment horizontal="center" vertical="center"/>
    </xf>
    <xf numFmtId="0" fontId="11" fillId="27" borderId="3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2" borderId="28" xfId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28" borderId="38" xfId="0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28" borderId="3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2" fillId="3" borderId="27" xfId="2" applyBorder="1" applyAlignment="1">
      <alignment horizontal="center" vertical="center"/>
    </xf>
    <xf numFmtId="0" fontId="2" fillId="3" borderId="33" xfId="2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1" fillId="2" borderId="33" xfId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24" fillId="29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9" fillId="17" borderId="0" xfId="0" applyNumberFormat="1" applyFont="1" applyFill="1" applyBorder="1" applyAlignment="1" applyProtection="1">
      <alignment horizontal="center" vertical="center"/>
    </xf>
    <xf numFmtId="0" fontId="19" fillId="18" borderId="48" xfId="0" applyNumberFormat="1" applyFont="1" applyFill="1" applyBorder="1" applyAlignment="1" applyProtection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18" borderId="0" xfId="0" applyNumberFormat="1" applyFont="1" applyFill="1" applyBorder="1" applyAlignment="1" applyProtection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2" fillId="20" borderId="11" xfId="0" applyFont="1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6" fillId="10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4" fillId="23" borderId="11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center" vertical="center"/>
    </xf>
    <xf numFmtId="0" fontId="25" fillId="10" borderId="11" xfId="0" applyFont="1" applyFill="1" applyBorder="1" applyAlignment="1">
      <alignment horizontal="center" vertical="center"/>
    </xf>
    <xf numFmtId="0" fontId="24" fillId="24" borderId="11" xfId="0" applyFont="1" applyFill="1" applyBorder="1" applyAlignment="1">
      <alignment horizontal="center" vertical="center"/>
    </xf>
    <xf numFmtId="0" fontId="27" fillId="0" borderId="11" xfId="0" quotePrefix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/>
    </xf>
    <xf numFmtId="0" fontId="23" fillId="8" borderId="4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2" fillId="20" borderId="4" xfId="0" applyFont="1" applyFill="1" applyBorder="1" applyAlignment="1">
      <alignment horizontal="center" vertical="center"/>
    </xf>
    <xf numFmtId="0" fontId="22" fillId="10" borderId="4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23" fillId="13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0" fontId="24" fillId="24" borderId="4" xfId="0" applyFont="1" applyFill="1" applyBorder="1" applyAlignment="1">
      <alignment horizontal="center" vertical="center"/>
    </xf>
    <xf numFmtId="0" fontId="24" fillId="29" borderId="4" xfId="0" applyFont="1" applyFill="1" applyBorder="1" applyAlignment="1">
      <alignment horizontal="center" vertical="center"/>
    </xf>
    <xf numFmtId="0" fontId="0" fillId="0" borderId="0" xfId="0" applyBorder="1"/>
    <xf numFmtId="0" fontId="1" fillId="2" borderId="9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3" fillId="29" borderId="4" xfId="0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/>
    </xf>
    <xf numFmtId="0" fontId="3" fillId="29" borderId="5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28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14" fontId="0" fillId="0" borderId="5" xfId="0" applyNumberFormat="1" applyFill="1" applyBorder="1" applyAlignment="1">
      <alignment horizontal="center" vertical="center"/>
    </xf>
    <xf numFmtId="20" fontId="0" fillId="0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2" borderId="5" xfId="1" applyNumberFormat="1" applyBorder="1" applyAlignment="1" applyProtection="1">
      <alignment horizontal="center" vertical="center"/>
    </xf>
    <xf numFmtId="0" fontId="2" fillId="3" borderId="5" xfId="2" applyNumberFormat="1" applyBorder="1" applyAlignment="1" applyProtection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164" fontId="20" fillId="0" borderId="5" xfId="0" applyNumberFormat="1" applyFont="1" applyFill="1" applyBorder="1" applyAlignment="1" applyProtection="1">
      <alignment horizontal="center" vertical="center"/>
    </xf>
    <xf numFmtId="164" fontId="20" fillId="0" borderId="11" xfId="0" applyNumberFormat="1" applyFont="1" applyFill="1" applyBorder="1" applyAlignment="1">
      <alignment horizontal="center" vertical="center"/>
    </xf>
    <xf numFmtId="164" fontId="20" fillId="10" borderId="1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9" fillId="18" borderId="45" xfId="0" applyNumberFormat="1" applyFont="1" applyFill="1" applyBorder="1" applyAlignment="1" applyProtection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5" xfId="0" applyNumberFormat="1" applyFont="1" applyBorder="1" applyAlignment="1">
      <alignment horizontal="center" vertical="center"/>
    </xf>
    <xf numFmtId="1" fontId="27" fillId="0" borderId="9" xfId="0" quotePrefix="1" applyNumberFormat="1" applyFont="1" applyBorder="1" applyAlignment="1">
      <alignment horizontal="center" vertical="center"/>
    </xf>
    <xf numFmtId="1" fontId="0" fillId="0" borderId="0" xfId="0" applyNumberFormat="1"/>
    <xf numFmtId="1" fontId="19" fillId="18" borderId="43" xfId="0" applyNumberFormat="1" applyFont="1" applyFill="1" applyBorder="1" applyAlignment="1" applyProtection="1">
      <alignment horizontal="center" vertical="center"/>
    </xf>
    <xf numFmtId="1" fontId="20" fillId="0" borderId="5" xfId="0" applyNumberFormat="1" applyFont="1" applyFill="1" applyBorder="1" applyAlignment="1" applyProtection="1">
      <alignment horizontal="center" vertical="center"/>
    </xf>
    <xf numFmtId="0" fontId="30" fillId="0" borderId="5" xfId="0" applyNumberFormat="1" applyFont="1" applyFill="1" applyBorder="1" applyAlignment="1" applyProtection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9" fillId="18" borderId="1" xfId="0" applyNumberFormat="1" applyFont="1" applyFill="1" applyBorder="1" applyAlignment="1" applyProtection="1">
      <alignment horizontal="center" vertical="center"/>
    </xf>
    <xf numFmtId="0" fontId="19" fillId="17" borderId="25" xfId="0" applyNumberFormat="1" applyFont="1" applyFill="1" applyBorder="1" applyAlignment="1" applyProtection="1">
      <alignment horizontal="center" vertical="center"/>
    </xf>
    <xf numFmtId="0" fontId="19" fillId="17" borderId="44" xfId="0" applyNumberFormat="1" applyFont="1" applyFill="1" applyBorder="1" applyAlignment="1" applyProtection="1">
      <alignment horizontal="center" vertical="center"/>
    </xf>
    <xf numFmtId="0" fontId="19" fillId="17" borderId="26" xfId="0" applyNumberFormat="1" applyFont="1" applyFill="1" applyBorder="1" applyAlignment="1" applyProtection="1">
      <alignment horizontal="center" vertical="center"/>
    </xf>
    <xf numFmtId="0" fontId="19" fillId="17" borderId="34" xfId="0" applyNumberFormat="1" applyFont="1" applyFill="1" applyBorder="1" applyAlignment="1" applyProtection="1">
      <alignment horizontal="center" vertical="center"/>
    </xf>
    <xf numFmtId="0" fontId="19" fillId="17" borderId="35" xfId="0" applyNumberFormat="1" applyFont="1" applyFill="1" applyBorder="1" applyAlignment="1" applyProtection="1">
      <alignment horizontal="center" vertical="center"/>
    </xf>
    <xf numFmtId="0" fontId="19" fillId="17" borderId="36" xfId="0" applyNumberFormat="1" applyFont="1" applyFill="1" applyBorder="1" applyAlignment="1" applyProtection="1">
      <alignment horizontal="center" vertical="center"/>
    </xf>
    <xf numFmtId="0" fontId="19" fillId="17" borderId="49" xfId="0" applyNumberFormat="1" applyFont="1" applyFill="1" applyBorder="1" applyAlignment="1" applyProtection="1">
      <alignment horizontal="center" vertical="center"/>
    </xf>
    <xf numFmtId="0" fontId="19" fillId="17" borderId="50" xfId="0" applyNumberFormat="1" applyFont="1" applyFill="1" applyBorder="1" applyAlignment="1" applyProtection="1">
      <alignment horizontal="center" vertical="center"/>
    </xf>
    <xf numFmtId="0" fontId="19" fillId="17" borderId="37" xfId="0" applyNumberFormat="1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right" vertical="center"/>
    </xf>
    <xf numFmtId="0" fontId="17" fillId="14" borderId="0" xfId="0" applyFont="1" applyFill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 textRotation="90"/>
    </xf>
    <xf numFmtId="0" fontId="7" fillId="10" borderId="23" xfId="0" applyFont="1" applyFill="1" applyBorder="1" applyAlignment="1">
      <alignment horizontal="center" vertical="center" textRotation="90"/>
    </xf>
    <xf numFmtId="0" fontId="7" fillId="10" borderId="32" xfId="0" applyFont="1" applyFill="1" applyBorder="1" applyAlignment="1">
      <alignment horizontal="center" vertical="center" textRotation="90"/>
    </xf>
    <xf numFmtId="0" fontId="10" fillId="8" borderId="17" xfId="0" applyFont="1" applyFill="1" applyBorder="1" applyAlignment="1">
      <alignment horizontal="center" vertical="center" textRotation="90"/>
    </xf>
    <xf numFmtId="0" fontId="10" fillId="8" borderId="22" xfId="0" applyFont="1" applyFill="1" applyBorder="1" applyAlignment="1">
      <alignment horizontal="center" vertical="center" textRotation="90"/>
    </xf>
    <xf numFmtId="0" fontId="10" fillId="8" borderId="30" xfId="0" applyFont="1" applyFill="1" applyBorder="1" applyAlignment="1">
      <alignment horizontal="center" vertical="center" textRotation="90"/>
    </xf>
    <xf numFmtId="0" fontId="0" fillId="0" borderId="44" xfId="0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 textRotation="90"/>
    </xf>
    <xf numFmtId="0" fontId="8" fillId="7" borderId="21" xfId="0" applyFont="1" applyFill="1" applyBorder="1" applyAlignment="1">
      <alignment horizontal="center" vertical="center" textRotation="90"/>
    </xf>
    <xf numFmtId="0" fontId="8" fillId="7" borderId="31" xfId="0" applyFont="1" applyFill="1" applyBorder="1" applyAlignment="1">
      <alignment horizontal="center" vertical="center" textRotation="90"/>
    </xf>
    <xf numFmtId="0" fontId="3" fillId="24" borderId="18" xfId="0" applyFont="1" applyFill="1" applyBorder="1" applyAlignment="1">
      <alignment horizontal="center" vertical="center" textRotation="90"/>
    </xf>
    <xf numFmtId="0" fontId="3" fillId="24" borderId="21" xfId="0" applyFont="1" applyFill="1" applyBorder="1" applyAlignment="1">
      <alignment horizontal="center" vertical="center" textRotation="90"/>
    </xf>
    <xf numFmtId="0" fontId="3" fillId="24" borderId="31" xfId="0" applyFont="1" applyFill="1" applyBorder="1" applyAlignment="1">
      <alignment horizontal="center" vertical="center" textRotation="90"/>
    </xf>
    <xf numFmtId="0" fontId="10" fillId="13" borderId="46" xfId="0" applyFont="1" applyFill="1" applyBorder="1" applyAlignment="1">
      <alignment horizontal="center" vertical="center" textRotation="90"/>
    </xf>
    <xf numFmtId="0" fontId="10" fillId="13" borderId="47" xfId="0" applyFont="1" applyFill="1" applyBorder="1" applyAlignment="1">
      <alignment horizontal="center" vertical="center" textRotation="90"/>
    </xf>
    <xf numFmtId="0" fontId="17" fillId="15" borderId="0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 textRotation="90"/>
    </xf>
    <xf numFmtId="0" fontId="3" fillId="11" borderId="21" xfId="0" applyFont="1" applyFill="1" applyBorder="1" applyAlignment="1">
      <alignment horizontal="center" vertical="center" textRotation="90"/>
    </xf>
    <xf numFmtId="0" fontId="3" fillId="11" borderId="31" xfId="0" applyFont="1" applyFill="1" applyBorder="1" applyAlignment="1">
      <alignment horizontal="center" vertical="center" textRotation="90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" fillId="23" borderId="18" xfId="0" applyFont="1" applyFill="1" applyBorder="1" applyAlignment="1">
      <alignment horizontal="center" vertical="center" textRotation="90"/>
    </xf>
    <xf numFmtId="0" fontId="3" fillId="23" borderId="21" xfId="0" applyFont="1" applyFill="1" applyBorder="1" applyAlignment="1">
      <alignment horizontal="center" vertical="center" textRotation="90"/>
    </xf>
    <xf numFmtId="0" fontId="3" fillId="23" borderId="31" xfId="0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right" vertical="center"/>
    </xf>
    <xf numFmtId="0" fontId="0" fillId="0" borderId="26" xfId="0" applyBorder="1"/>
    <xf numFmtId="0" fontId="0" fillId="0" borderId="28" xfId="0" applyBorder="1"/>
    <xf numFmtId="0" fontId="0" fillId="0" borderId="29" xfId="0" applyBorder="1"/>
  </cellXfs>
  <cellStyles count="3"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9" defaultPivotStyle="PivotStyleLight16"/>
  <colors>
    <mruColors>
      <color rgb="FFF4FF8F"/>
      <color rgb="FF0000FF"/>
      <color rgb="FF00FFFF"/>
      <color rgb="FF3399FF"/>
      <color rgb="FFFF00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13" Type="http://schemas.openxmlformats.org/officeDocument/2006/relationships/image" Target="../media/image51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0" Type="http://schemas.openxmlformats.org/officeDocument/2006/relationships/image" Target="../media/image48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5.emf"/><Relationship Id="rId13" Type="http://schemas.openxmlformats.org/officeDocument/2006/relationships/image" Target="../media/image30.emf"/><Relationship Id="rId3" Type="http://schemas.openxmlformats.org/officeDocument/2006/relationships/image" Target="../media/image20.emf"/><Relationship Id="rId7" Type="http://schemas.openxmlformats.org/officeDocument/2006/relationships/image" Target="../media/image24.emf"/><Relationship Id="rId12" Type="http://schemas.openxmlformats.org/officeDocument/2006/relationships/image" Target="../media/image29.emf"/><Relationship Id="rId17" Type="http://schemas.openxmlformats.org/officeDocument/2006/relationships/image" Target="../media/image34.emf"/><Relationship Id="rId2" Type="http://schemas.openxmlformats.org/officeDocument/2006/relationships/image" Target="../media/image19.emf"/><Relationship Id="rId16" Type="http://schemas.openxmlformats.org/officeDocument/2006/relationships/image" Target="../media/image33.emf"/><Relationship Id="rId1" Type="http://schemas.openxmlformats.org/officeDocument/2006/relationships/image" Target="../media/image18.emf"/><Relationship Id="rId6" Type="http://schemas.openxmlformats.org/officeDocument/2006/relationships/image" Target="../media/image23.emf"/><Relationship Id="rId11" Type="http://schemas.openxmlformats.org/officeDocument/2006/relationships/image" Target="../media/image28.emf"/><Relationship Id="rId5" Type="http://schemas.openxmlformats.org/officeDocument/2006/relationships/image" Target="../media/image22.emf"/><Relationship Id="rId15" Type="http://schemas.openxmlformats.org/officeDocument/2006/relationships/image" Target="../media/image32.emf"/><Relationship Id="rId10" Type="http://schemas.openxmlformats.org/officeDocument/2006/relationships/image" Target="../media/image27.emf"/><Relationship Id="rId4" Type="http://schemas.openxmlformats.org/officeDocument/2006/relationships/image" Target="../media/image21.emf"/><Relationship Id="rId9" Type="http://schemas.openxmlformats.org/officeDocument/2006/relationships/image" Target="../media/image26.emf"/><Relationship Id="rId14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15519</xdr:colOff>
          <xdr:row>3</xdr:row>
          <xdr:rowOff>16093</xdr:rowOff>
        </xdr:from>
        <xdr:to>
          <xdr:col>14</xdr:col>
          <xdr:colOff>701319</xdr:colOff>
          <xdr:row>4</xdr:row>
          <xdr:rowOff>0</xdr:rowOff>
        </xdr:to>
        <xdr:pic>
          <xdr:nvPicPr>
            <xdr:cNvPr id="2" name="Immagine 1" descr="Libertas.png"/>
            <xdr:cNvPicPr>
              <a:picLocks noChangeAspect="1"/>
              <a:extLst>
                <a:ext uri="{84589F7E-364E-4C9E-8A38-B11213B215E9}">
                  <a14:cameraTool cellRange="BAN_LIB_MON_B" spid="_x0000_s1951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2845694" y="816193"/>
              <a:ext cx="685800" cy="422057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13377</xdr:colOff>
          <xdr:row>4</xdr:row>
          <xdr:rowOff>3402</xdr:rowOff>
        </xdr:from>
        <xdr:to>
          <xdr:col>15</xdr:col>
          <xdr:colOff>11418</xdr:colOff>
          <xdr:row>4</xdr:row>
          <xdr:rowOff>435402</xdr:rowOff>
        </xdr:to>
        <xdr:pic>
          <xdr:nvPicPr>
            <xdr:cNvPr id="3" name="Immagine 2" descr="Venaria.png"/>
            <xdr:cNvPicPr>
              <a:picLocks noChangeAspect="1"/>
              <a:extLst>
                <a:ext uri="{84589F7E-364E-4C9E-8A38-B11213B215E9}">
                  <a14:cameraTool cellRange="BAN_CASALE" spid="_x0000_s19513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t="1" b="5444"/>
            <a:stretch>
              <a:fillRect/>
            </a:stretch>
          </xdr:blipFill>
          <xdr:spPr>
            <a:xfrm>
              <a:off x="12843552" y="1241652"/>
              <a:ext cx="712416" cy="4320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16143</xdr:colOff>
          <xdr:row>5</xdr:row>
          <xdr:rowOff>12915</xdr:rowOff>
        </xdr:from>
        <xdr:to>
          <xdr:col>14</xdr:col>
          <xdr:colOff>703881</xdr:colOff>
          <xdr:row>5</xdr:row>
          <xdr:rowOff>367061</xdr:rowOff>
        </xdr:to>
        <xdr:pic>
          <xdr:nvPicPr>
            <xdr:cNvPr id="4" name="Immagine 3" descr="Venaria.png"/>
            <xdr:cNvPicPr>
              <a:picLocks noChangeAspect="1"/>
              <a:extLst>
                <a:ext uri="{84589F7E-364E-4C9E-8A38-B11213B215E9}">
                  <a14:cameraTool cellRange="BAN_VENARIA" spid="_x0000_s19514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l="1412" t="2222" r="2072" b="6465"/>
            <a:stretch>
              <a:fillRect/>
            </a:stretch>
          </xdr:blipFill>
          <xdr:spPr>
            <a:xfrm>
              <a:off x="2237094" y="1690244"/>
              <a:ext cx="687738" cy="354146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13138</xdr:colOff>
          <xdr:row>6</xdr:row>
          <xdr:rowOff>3229</xdr:rowOff>
        </xdr:from>
        <xdr:to>
          <xdr:col>14</xdr:col>
          <xdr:colOff>710890</xdr:colOff>
          <xdr:row>6</xdr:row>
          <xdr:rowOff>376354</xdr:rowOff>
        </xdr:to>
        <xdr:pic>
          <xdr:nvPicPr>
            <xdr:cNvPr id="5" name="Immagine 4" descr="PT.png"/>
            <xdr:cNvPicPr>
              <a:picLocks noChangeAspect="1"/>
              <a:extLst>
                <a:ext uri="{84589F7E-364E-4C9E-8A38-B11213B215E9}">
                  <a14:cameraTool cellRange="BAN_PT" spid="_x0000_s19515"/>
                </a:ext>
              </a:extLst>
            </xdr:cNvPicPr>
          </xdr:nvPicPr>
          <xdr:blipFill rotWithShape="1">
            <a:blip xmlns:r="http://schemas.openxmlformats.org/officeDocument/2006/relationships" r:embed="rId4"/>
            <a:srcRect t="-1" b="5674"/>
            <a:stretch>
              <a:fillRect/>
            </a:stretch>
          </xdr:blipFill>
          <xdr:spPr>
            <a:xfrm>
              <a:off x="11160672" y="2059315"/>
              <a:ext cx="697752" cy="373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9685</xdr:colOff>
          <xdr:row>7</xdr:row>
          <xdr:rowOff>4647</xdr:rowOff>
        </xdr:from>
        <xdr:to>
          <xdr:col>14</xdr:col>
          <xdr:colOff>710338</xdr:colOff>
          <xdr:row>7</xdr:row>
          <xdr:rowOff>374543</xdr:rowOff>
        </xdr:to>
        <xdr:pic>
          <xdr:nvPicPr>
            <xdr:cNvPr id="7" name="Immagine 6" descr="Libertas.png"/>
            <xdr:cNvPicPr>
              <a:picLocks noChangeAspect="1"/>
              <a:extLst>
                <a:ext uri="{84589F7E-364E-4C9E-8A38-B11213B215E9}">
                  <a14:cameraTool cellRange="BAN_LIB_MON_A" spid="_x0000_s19516"/>
                </a:ext>
              </a:extLst>
            </xdr:cNvPicPr>
          </xdr:nvPicPr>
          <xdr:blipFill rotWithShape="1">
            <a:blip xmlns:r="http://schemas.openxmlformats.org/officeDocument/2006/relationships" r:embed="rId5"/>
            <a:srcRect r="2107" b="2896"/>
            <a:stretch>
              <a:fillRect/>
            </a:stretch>
          </xdr:blipFill>
          <xdr:spPr>
            <a:xfrm>
              <a:off x="11156258" y="2443976"/>
              <a:ext cx="700653" cy="369896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9685</xdr:colOff>
          <xdr:row>8</xdr:row>
          <xdr:rowOff>9687</xdr:rowOff>
        </xdr:from>
        <xdr:to>
          <xdr:col>14</xdr:col>
          <xdr:colOff>710338</xdr:colOff>
          <xdr:row>8</xdr:row>
          <xdr:rowOff>377770</xdr:rowOff>
        </xdr:to>
        <xdr:pic>
          <xdr:nvPicPr>
            <xdr:cNvPr id="8" name="Immagine 7" descr="Ivrea.png"/>
            <xdr:cNvPicPr>
              <a:picLocks noChangeAspect="1"/>
              <a:extLst>
                <a:ext uri="{84589F7E-364E-4C9E-8A38-B11213B215E9}">
                  <a14:cameraTool cellRange="BAN_IVREA" spid="_x0000_s19517"/>
                </a:ext>
              </a:extLst>
            </xdr:cNvPicPr>
          </xdr:nvPicPr>
          <xdr:blipFill rotWithShape="1">
            <a:blip xmlns:r="http://schemas.openxmlformats.org/officeDocument/2006/relationships" r:embed="rId6"/>
            <a:srcRect r="2107" b="5102"/>
            <a:stretch>
              <a:fillRect/>
            </a:stretch>
          </xdr:blipFill>
          <xdr:spPr>
            <a:xfrm>
              <a:off x="11145863" y="2828441"/>
              <a:ext cx="700653" cy="368083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6458</xdr:colOff>
          <xdr:row>9</xdr:row>
          <xdr:rowOff>1</xdr:rowOff>
        </xdr:from>
        <xdr:to>
          <xdr:col>14</xdr:col>
          <xdr:colOff>700653</xdr:colOff>
          <xdr:row>9</xdr:row>
          <xdr:rowOff>377771</xdr:rowOff>
        </xdr:to>
        <xdr:pic>
          <xdr:nvPicPr>
            <xdr:cNvPr id="9" name="Immagine 8" descr="Castelnuovo.png"/>
            <xdr:cNvPicPr>
              <a:picLocks noChangeAspect="1"/>
              <a:extLst>
                <a:ext uri="{84589F7E-364E-4C9E-8A38-B11213B215E9}">
                  <a14:cameraTool cellRange="BAN_CASTELN" spid="_x0000_s19518"/>
                </a:ext>
              </a:extLst>
            </xdr:cNvPicPr>
          </xdr:nvPicPr>
          <xdr:blipFill rotWithShape="1">
            <a:blip xmlns:r="http://schemas.openxmlformats.org/officeDocument/2006/relationships" r:embed="rId7"/>
            <a:srcRect l="-1" t="1" r="2389" b="3343"/>
            <a:stretch>
              <a:fillRect/>
            </a:stretch>
          </xdr:blipFill>
          <xdr:spPr>
            <a:xfrm>
              <a:off x="11142636" y="3199755"/>
              <a:ext cx="694195" cy="37777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12914</xdr:colOff>
          <xdr:row>10</xdr:row>
          <xdr:rowOff>9687</xdr:rowOff>
        </xdr:from>
        <xdr:to>
          <xdr:col>15</xdr:col>
          <xdr:colOff>1263</xdr:colOff>
          <xdr:row>10</xdr:row>
          <xdr:rowOff>377771</xdr:rowOff>
        </xdr:to>
        <xdr:pic>
          <xdr:nvPicPr>
            <xdr:cNvPr id="10" name="Immagine 9" descr="Azzurra.png"/>
            <xdr:cNvPicPr>
              <a:picLocks noChangeAspect="1"/>
              <a:extLst>
                <a:ext uri="{84589F7E-364E-4C9E-8A38-B11213B215E9}">
                  <a14:cameraTool cellRange="BAN_VCO" spid="_x0000_s19519"/>
                </a:ext>
              </a:extLst>
            </xdr:cNvPicPr>
          </xdr:nvPicPr>
          <xdr:blipFill rotWithShape="1">
            <a:blip xmlns:r="http://schemas.openxmlformats.org/officeDocument/2006/relationships" r:embed="rId8"/>
            <a:srcRect b="5102"/>
            <a:stretch>
              <a:fillRect/>
            </a:stretch>
          </xdr:blipFill>
          <xdr:spPr>
            <a:xfrm>
              <a:off x="11149092" y="3590441"/>
              <a:ext cx="700653" cy="368084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54142</xdr:colOff>
          <xdr:row>14</xdr:row>
          <xdr:rowOff>35092</xdr:rowOff>
        </xdr:from>
        <xdr:to>
          <xdr:col>14</xdr:col>
          <xdr:colOff>701803</xdr:colOff>
          <xdr:row>14</xdr:row>
          <xdr:rowOff>365960</xdr:rowOff>
        </xdr:to>
        <xdr:pic>
          <xdr:nvPicPr>
            <xdr:cNvPr id="11" name="Immagine 10" descr="Venaria.png"/>
            <xdr:cNvPicPr>
              <a:picLocks noChangeAspect="1"/>
              <a:extLst>
                <a:ext uri="{84589F7E-364E-4C9E-8A38-B11213B215E9}">
                  <a14:cameraTool cellRange="BAN_VENARIAU14" spid="_x0000_s19520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l="1524" t="2789" b="5198"/>
            <a:stretch>
              <a:fillRect/>
            </a:stretch>
          </xdr:blipFill>
          <xdr:spPr>
            <a:xfrm>
              <a:off x="12884317" y="5140492"/>
              <a:ext cx="647661" cy="330868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29076</xdr:colOff>
          <xdr:row>15</xdr:row>
          <xdr:rowOff>10026</xdr:rowOff>
        </xdr:from>
        <xdr:to>
          <xdr:col>15</xdr:col>
          <xdr:colOff>11530</xdr:colOff>
          <xdr:row>15</xdr:row>
          <xdr:rowOff>375987</xdr:rowOff>
        </xdr:to>
        <xdr:pic>
          <xdr:nvPicPr>
            <xdr:cNvPr id="12" name="Immagine 11" descr="Libertas.png"/>
            <xdr:cNvPicPr>
              <a:picLocks noChangeAspect="1"/>
              <a:extLst>
                <a:ext uri="{84589F7E-364E-4C9E-8A38-B11213B215E9}">
                  <a14:cameraTool cellRange="BAN_LIB_MON" spid="_x0000_s19521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r="3078" b="3223"/>
            <a:stretch>
              <a:fillRect/>
            </a:stretch>
          </xdr:blipFill>
          <xdr:spPr>
            <a:xfrm>
              <a:off x="12859251" y="5496426"/>
              <a:ext cx="696829" cy="365961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10025</xdr:colOff>
          <xdr:row>16</xdr:row>
          <xdr:rowOff>15039</xdr:rowOff>
        </xdr:from>
        <xdr:to>
          <xdr:col>14</xdr:col>
          <xdr:colOff>701842</xdr:colOff>
          <xdr:row>16</xdr:row>
          <xdr:rowOff>375987</xdr:rowOff>
        </xdr:to>
        <xdr:pic>
          <xdr:nvPicPr>
            <xdr:cNvPr id="13" name="Immagine 12" descr="PT.png"/>
            <xdr:cNvPicPr>
              <a:picLocks noChangeAspect="1"/>
              <a:extLst>
                <a:ext uri="{84589F7E-364E-4C9E-8A38-B11213B215E9}">
                  <a14:cameraTool cellRange="BAN_PT_U14" spid="_x0000_s19522"/>
                </a:ext>
              </a:extLst>
            </xdr:cNvPicPr>
          </xdr:nvPicPr>
          <xdr:blipFill rotWithShape="1">
            <a:blip xmlns:r="http://schemas.openxmlformats.org/officeDocument/2006/relationships" r:embed="rId4"/>
            <a:srcRect l="1488" t="3501" r="2485" b="6649"/>
            <a:stretch>
              <a:fillRect/>
            </a:stretch>
          </xdr:blipFill>
          <xdr:spPr>
            <a:xfrm>
              <a:off x="2235867" y="5880434"/>
              <a:ext cx="691817" cy="360948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15040</xdr:colOff>
          <xdr:row>17</xdr:row>
          <xdr:rowOff>20051</xdr:rowOff>
        </xdr:from>
        <xdr:to>
          <xdr:col>14</xdr:col>
          <xdr:colOff>701841</xdr:colOff>
          <xdr:row>17</xdr:row>
          <xdr:rowOff>375986</xdr:rowOff>
        </xdr:to>
        <xdr:pic>
          <xdr:nvPicPr>
            <xdr:cNvPr id="14" name="Immagine 13"/>
            <xdr:cNvPicPr>
              <a:picLocks noChangeAspect="1"/>
              <a:extLst>
                <a:ext uri="{84589F7E-364E-4C9E-8A38-B11213B215E9}">
                  <a14:cameraTool cellRange="BAN_CHIERI" spid="_x0000_s19523"/>
                </a:ext>
              </a:extLst>
            </xdr:cNvPicPr>
          </xdr:nvPicPr>
          <xdr:blipFill rotWithShape="1">
            <a:blip xmlns:r="http://schemas.openxmlformats.org/officeDocument/2006/relationships" r:embed="rId10"/>
            <a:srcRect t="1333" r="2344" b="4057"/>
            <a:stretch>
              <a:fillRect/>
            </a:stretch>
          </xdr:blipFill>
          <xdr:spPr>
            <a:xfrm>
              <a:off x="2240882" y="6266446"/>
              <a:ext cx="686801" cy="35593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5013</xdr:colOff>
          <xdr:row>18</xdr:row>
          <xdr:rowOff>10027</xdr:rowOff>
        </xdr:from>
        <xdr:to>
          <xdr:col>14</xdr:col>
          <xdr:colOff>711869</xdr:colOff>
          <xdr:row>18</xdr:row>
          <xdr:rowOff>375987</xdr:rowOff>
        </xdr:to>
        <xdr:pic>
          <xdr:nvPicPr>
            <xdr:cNvPr id="15" name="Immagine 14"/>
            <xdr:cNvPicPr>
              <a:picLocks noChangeAspect="1"/>
              <a:extLst>
                <a:ext uri="{84589F7E-364E-4C9E-8A38-B11213B215E9}">
                  <a14:cameraTool cellRange="BAN_ASTI" spid="_x0000_s19524"/>
                </a:ext>
              </a:extLst>
            </xdr:cNvPicPr>
          </xdr:nvPicPr>
          <xdr:blipFill rotWithShape="1">
            <a:blip xmlns:r="http://schemas.openxmlformats.org/officeDocument/2006/relationships" r:embed="rId11"/>
            <a:srcRect t="1" r="1610" b="4057"/>
            <a:stretch>
              <a:fillRect/>
            </a:stretch>
          </xdr:blipFill>
          <xdr:spPr>
            <a:xfrm>
              <a:off x="2224338" y="6639427"/>
              <a:ext cx="706856" cy="36596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5013</xdr:colOff>
          <xdr:row>19</xdr:row>
          <xdr:rowOff>10027</xdr:rowOff>
        </xdr:from>
        <xdr:to>
          <xdr:col>14</xdr:col>
          <xdr:colOff>706856</xdr:colOff>
          <xdr:row>19</xdr:row>
          <xdr:rowOff>375987</xdr:rowOff>
        </xdr:to>
        <xdr:pic>
          <xdr:nvPicPr>
            <xdr:cNvPr id="16" name="Immagine 15"/>
            <xdr:cNvPicPr>
              <a:picLocks noChangeAspect="1"/>
              <a:extLst>
                <a:ext uri="{84589F7E-364E-4C9E-8A38-B11213B215E9}">
                  <a14:cameraTool cellRange="BAN_CEVA_U14" spid="_x0000_s19525"/>
                </a:ext>
              </a:extLst>
            </xdr:cNvPicPr>
          </xdr:nvPicPr>
          <xdr:blipFill rotWithShape="1">
            <a:blip xmlns:r="http://schemas.openxmlformats.org/officeDocument/2006/relationships" r:embed="rId12"/>
            <a:srcRect t="1" r="3078" b="4057"/>
            <a:stretch>
              <a:fillRect/>
            </a:stretch>
          </xdr:blipFill>
          <xdr:spPr>
            <a:xfrm>
              <a:off x="2230855" y="7018422"/>
              <a:ext cx="701843" cy="36596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15040</xdr:colOff>
          <xdr:row>20</xdr:row>
          <xdr:rowOff>5013</xdr:rowOff>
        </xdr:from>
        <xdr:to>
          <xdr:col>14</xdr:col>
          <xdr:colOff>706855</xdr:colOff>
          <xdr:row>20</xdr:row>
          <xdr:rowOff>380999</xdr:rowOff>
        </xdr:to>
        <xdr:pic>
          <xdr:nvPicPr>
            <xdr:cNvPr id="17" name="Immagine 16"/>
            <xdr:cNvPicPr>
              <a:picLocks noChangeAspect="1"/>
              <a:extLst>
                <a:ext uri="{84589F7E-364E-4C9E-8A38-B11213B215E9}">
                  <a14:cameraTool cellRange="BAN_POLISM" spid="_x0000_s19526"/>
                </a:ext>
              </a:extLst>
            </xdr:cNvPicPr>
          </xdr:nvPicPr>
          <xdr:blipFill rotWithShape="1">
            <a:blip xmlns:r="http://schemas.openxmlformats.org/officeDocument/2006/relationships" r:embed="rId13"/>
            <a:srcRect r="3078" b="2914"/>
            <a:stretch>
              <a:fillRect/>
            </a:stretch>
          </xdr:blipFill>
          <xdr:spPr>
            <a:xfrm>
              <a:off x="2240882" y="7394408"/>
              <a:ext cx="691815" cy="375986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10026</xdr:colOff>
          <xdr:row>21</xdr:row>
          <xdr:rowOff>10026</xdr:rowOff>
        </xdr:from>
        <xdr:to>
          <xdr:col>14</xdr:col>
          <xdr:colOff>695325</xdr:colOff>
          <xdr:row>21</xdr:row>
          <xdr:rowOff>380999</xdr:rowOff>
        </xdr:to>
        <xdr:pic>
          <xdr:nvPicPr>
            <xdr:cNvPr id="18" name="Immagine 17"/>
            <xdr:cNvPicPr>
              <a:picLocks noChangeAspect="1"/>
              <a:extLst>
                <a:ext uri="{84589F7E-364E-4C9E-8A38-B11213B215E9}">
                  <a14:cameraTool cellRange="BAN_CV" spid="_x0000_s19527"/>
                </a:ext>
              </a:extLst>
            </xdr:cNvPicPr>
          </xdr:nvPicPr>
          <xdr:blipFill rotWithShape="1">
            <a:blip xmlns:r="http://schemas.openxmlformats.org/officeDocument/2006/relationships" r:embed="rId14"/>
            <a:srcRect r="2344" b="1773"/>
            <a:stretch>
              <a:fillRect/>
            </a:stretch>
          </xdr:blipFill>
          <xdr:spPr>
            <a:xfrm>
              <a:off x="2229351" y="7782426"/>
              <a:ext cx="685299" cy="370973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14</xdr:col>
          <xdr:colOff>706244</xdr:colOff>
          <xdr:row>28</xdr:row>
          <xdr:rowOff>427463</xdr:rowOff>
        </xdr:to>
        <xdr:pic>
          <xdr:nvPicPr>
            <xdr:cNvPr id="78" name="Immagine 77"/>
            <xdr:cNvPicPr>
              <a:picLocks noChangeAspect="1"/>
              <a:extLst>
                <a:ext uri="{84589F7E-364E-4C9E-8A38-B11213B215E9}">
                  <a14:cameraTool cellRange="BAN_REV_ARR_A" spid="_x0000_s19528"/>
                </a:ext>
              </a:extLst>
            </xdr:cNvPicPr>
          </xdr:nvPicPr>
          <xdr:blipFill rotWithShape="1">
            <a:blip xmlns:r="http://schemas.openxmlformats.org/officeDocument/2006/relationships" r:embed="rId15"/>
            <a:srcRect t="1" r="2684" b="4422"/>
            <a:stretch>
              <a:fillRect/>
            </a:stretch>
          </xdr:blipFill>
          <xdr:spPr>
            <a:xfrm>
              <a:off x="3266378" y="9631866"/>
              <a:ext cx="706244" cy="427463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15</xdr:col>
          <xdr:colOff>0</xdr:colOff>
          <xdr:row>29</xdr:row>
          <xdr:rowOff>432110</xdr:rowOff>
        </xdr:to>
        <xdr:pic>
          <xdr:nvPicPr>
            <xdr:cNvPr id="80" name="Immagine 79" descr="Libertas.png"/>
            <xdr:cNvPicPr>
              <a:picLocks noChangeAspect="1"/>
              <a:extLst>
                <a:ext uri="{84589F7E-364E-4C9E-8A38-B11213B215E9}">
                  <a14:cameraTool cellRange="BAN_LIB_MON" spid="_x0000_s19529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l="1" r="2004" b="4726"/>
            <a:stretch>
              <a:fillRect/>
            </a:stretch>
          </xdr:blipFill>
          <xdr:spPr>
            <a:xfrm>
              <a:off x="3266378" y="10068622"/>
              <a:ext cx="715537" cy="43211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1</xdr:rowOff>
        </xdr:from>
        <xdr:to>
          <xdr:col>14</xdr:col>
          <xdr:colOff>701597</xdr:colOff>
          <xdr:row>30</xdr:row>
          <xdr:rowOff>427463</xdr:rowOff>
        </xdr:to>
        <xdr:pic>
          <xdr:nvPicPr>
            <xdr:cNvPr id="81" name="Immagine 80" descr="PT.png"/>
            <xdr:cNvPicPr>
              <a:picLocks noChangeAspect="1"/>
              <a:extLst>
                <a:ext uri="{84589F7E-364E-4C9E-8A38-B11213B215E9}">
                  <a14:cameraTool cellRange="BAN_PT" spid="_x0000_s19530"/>
                </a:ext>
              </a:extLst>
            </xdr:cNvPicPr>
          </xdr:nvPicPr>
          <xdr:blipFill rotWithShape="1">
            <a:blip xmlns:r="http://schemas.openxmlformats.org/officeDocument/2006/relationships" r:embed="rId4"/>
            <a:srcRect r="3412" b="4828"/>
            <a:stretch>
              <a:fillRect/>
            </a:stretch>
          </xdr:blipFill>
          <xdr:spPr>
            <a:xfrm>
              <a:off x="3266378" y="10505379"/>
              <a:ext cx="701597" cy="427462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14</xdr:col>
          <xdr:colOff>706244</xdr:colOff>
          <xdr:row>31</xdr:row>
          <xdr:rowOff>432110</xdr:rowOff>
        </xdr:to>
        <xdr:pic>
          <xdr:nvPicPr>
            <xdr:cNvPr id="82" name="Immagine 81" descr="PT.png"/>
            <xdr:cNvPicPr>
              <a:picLocks noChangeAspect="1"/>
              <a:extLst>
                <a:ext uri="{84589F7E-364E-4C9E-8A38-B11213B215E9}">
                  <a14:cameraTool cellRange="BAN_REV_ARR_B" spid="_x0000_s19531"/>
                </a:ext>
              </a:extLst>
            </xdr:cNvPicPr>
          </xdr:nvPicPr>
          <xdr:blipFill rotWithShape="1">
            <a:blip xmlns:r="http://schemas.openxmlformats.org/officeDocument/2006/relationships" r:embed="rId16"/>
            <a:srcRect r="1342" b="3746"/>
            <a:stretch>
              <a:fillRect/>
            </a:stretch>
          </xdr:blipFill>
          <xdr:spPr>
            <a:xfrm>
              <a:off x="3266378" y="10942134"/>
              <a:ext cx="706244" cy="43211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14</xdr:col>
          <xdr:colOff>701598</xdr:colOff>
          <xdr:row>32</xdr:row>
          <xdr:rowOff>432109</xdr:rowOff>
        </xdr:to>
        <xdr:pic>
          <xdr:nvPicPr>
            <xdr:cNvPr id="83" name="Immagine 82" descr="PT.png"/>
            <xdr:cNvPicPr>
              <a:picLocks noChangeAspect="1"/>
              <a:extLst>
                <a:ext uri="{84589F7E-364E-4C9E-8A38-B11213B215E9}">
                  <a14:cameraTool cellRange="BAN_ERIDANIA" spid="_x0000_s19532"/>
                </a:ext>
              </a:extLst>
            </xdr:cNvPicPr>
          </xdr:nvPicPr>
          <xdr:blipFill rotWithShape="1">
            <a:blip xmlns:r="http://schemas.openxmlformats.org/officeDocument/2006/relationships" r:embed="rId17"/>
            <a:srcRect l="-1" r="2031" b="4828"/>
            <a:stretch>
              <a:fillRect/>
            </a:stretch>
          </xdr:blipFill>
          <xdr:spPr>
            <a:xfrm>
              <a:off x="3266378" y="11378890"/>
              <a:ext cx="701598" cy="432109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771524</xdr:colOff>
      <xdr:row>0</xdr:row>
      <xdr:rowOff>238124</xdr:rowOff>
    </xdr:from>
    <xdr:to>
      <xdr:col>7</xdr:col>
      <xdr:colOff>208914</xdr:colOff>
      <xdr:row>0</xdr:row>
      <xdr:rowOff>1028699</xdr:rowOff>
    </xdr:to>
    <xdr:pic>
      <xdr:nvPicPr>
        <xdr:cNvPr id="2" name="Picture 2" descr="FI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4" y="238124"/>
          <a:ext cx="226631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19051</xdr:colOff>
      <xdr:row>0</xdr:row>
      <xdr:rowOff>28575</xdr:rowOff>
    </xdr:from>
    <xdr:to>
      <xdr:col>2</xdr:col>
      <xdr:colOff>304801</xdr:colOff>
      <xdr:row>0</xdr:row>
      <xdr:rowOff>1162050</xdr:rowOff>
    </xdr:to>
    <xdr:pic>
      <xdr:nvPicPr>
        <xdr:cNvPr id="3" name="Immagine 2" descr="logo-bianc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1" y="28575"/>
          <a:ext cx="666750" cy="11334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171450</xdr:rowOff>
    </xdr:from>
    <xdr:to>
      <xdr:col>9</xdr:col>
      <xdr:colOff>1352550</xdr:colOff>
      <xdr:row>0</xdr:row>
      <xdr:rowOff>981075</xdr:rowOff>
    </xdr:to>
    <xdr:pic>
      <xdr:nvPicPr>
        <xdr:cNvPr id="4" name="Immagine 3" descr="PMS300x170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96025" y="171450"/>
          <a:ext cx="1352550" cy="809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771523</xdr:colOff>
      <xdr:row>0</xdr:row>
      <xdr:rowOff>238124</xdr:rowOff>
    </xdr:from>
    <xdr:to>
      <xdr:col>7</xdr:col>
      <xdr:colOff>209549</xdr:colOff>
      <xdr:row>0</xdr:row>
      <xdr:rowOff>1028699</xdr:rowOff>
    </xdr:to>
    <xdr:pic>
      <xdr:nvPicPr>
        <xdr:cNvPr id="2" name="Picture 2" descr="FI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2273" y="238124"/>
          <a:ext cx="2266951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0</xdr:row>
      <xdr:rowOff>28575</xdr:rowOff>
    </xdr:from>
    <xdr:to>
      <xdr:col>2</xdr:col>
      <xdr:colOff>295275</xdr:colOff>
      <xdr:row>0</xdr:row>
      <xdr:rowOff>1162050</xdr:rowOff>
    </xdr:to>
    <xdr:pic>
      <xdr:nvPicPr>
        <xdr:cNvPr id="3" name="Immagine 2" descr="logo-bianc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0" y="28575"/>
          <a:ext cx="657225" cy="1133475"/>
        </a:xfrm>
        <a:prstGeom prst="rect">
          <a:avLst/>
        </a:prstGeom>
      </xdr:spPr>
    </xdr:pic>
    <xdr:clientData/>
  </xdr:twoCellAnchor>
  <xdr:twoCellAnchor editAs="oneCell">
    <xdr:from>
      <xdr:col>9</xdr:col>
      <xdr:colOff>695324</xdr:colOff>
      <xdr:row>0</xdr:row>
      <xdr:rowOff>19050</xdr:rowOff>
    </xdr:from>
    <xdr:to>
      <xdr:col>9</xdr:col>
      <xdr:colOff>697235</xdr:colOff>
      <xdr:row>0</xdr:row>
      <xdr:rowOff>1149535</xdr:rowOff>
    </xdr:to>
    <xdr:pic>
      <xdr:nvPicPr>
        <xdr:cNvPr id="4" name="Immagine 3" descr="Logo_PMS_Torin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91349" y="19050"/>
          <a:ext cx="1911" cy="1130485"/>
        </a:xfrm>
        <a:prstGeom prst="rect">
          <a:avLst/>
        </a:prstGeom>
      </xdr:spPr>
    </xdr:pic>
    <xdr:clientData/>
  </xdr:twoCellAnchor>
  <xdr:twoCellAnchor editAs="oneCell">
    <xdr:from>
      <xdr:col>8</xdr:col>
      <xdr:colOff>609599</xdr:colOff>
      <xdr:row>0</xdr:row>
      <xdr:rowOff>171450</xdr:rowOff>
    </xdr:from>
    <xdr:to>
      <xdr:col>9</xdr:col>
      <xdr:colOff>1362074</xdr:colOff>
      <xdr:row>0</xdr:row>
      <xdr:rowOff>981075</xdr:rowOff>
    </xdr:to>
    <xdr:pic>
      <xdr:nvPicPr>
        <xdr:cNvPr id="5" name="Immagine 4" descr="PMS300x170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296024" y="171450"/>
          <a:ext cx="1362075" cy="809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682753</xdr:colOff>
      <xdr:row>3</xdr:row>
      <xdr:rowOff>763</xdr:rowOff>
    </xdr:to>
    <xdr:pic>
      <xdr:nvPicPr>
        <xdr:cNvPr id="10" name="Immagine 9" descr="Casal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671" y="873512"/>
          <a:ext cx="682753" cy="4375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682753</xdr:colOff>
      <xdr:row>4</xdr:row>
      <xdr:rowOff>763</xdr:rowOff>
    </xdr:to>
    <xdr:pic>
      <xdr:nvPicPr>
        <xdr:cNvPr id="11" name="Immagine 10" descr="Liberta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131445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682753</xdr:colOff>
      <xdr:row>7</xdr:row>
      <xdr:rowOff>763</xdr:rowOff>
    </xdr:to>
    <xdr:pic>
      <xdr:nvPicPr>
        <xdr:cNvPr id="12" name="Immagine 11" descr="Venaria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175260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4646</xdr:colOff>
      <xdr:row>7</xdr:row>
      <xdr:rowOff>4646</xdr:rowOff>
    </xdr:from>
    <xdr:to>
      <xdr:col>1</xdr:col>
      <xdr:colOff>682753</xdr:colOff>
      <xdr:row>8</xdr:row>
      <xdr:rowOff>763</xdr:rowOff>
    </xdr:to>
    <xdr:pic>
      <xdr:nvPicPr>
        <xdr:cNvPr id="13" name="Immagine 12" descr="Castelnuovo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13317" y="3061939"/>
          <a:ext cx="678107" cy="432873"/>
        </a:xfrm>
        <a:prstGeom prst="rect">
          <a:avLst/>
        </a:prstGeom>
      </xdr:spPr>
    </xdr:pic>
    <xdr:clientData/>
  </xdr:twoCellAnchor>
  <xdr:twoCellAnchor editAs="oneCell">
    <xdr:from>
      <xdr:col>1</xdr:col>
      <xdr:colOff>9291</xdr:colOff>
      <xdr:row>8</xdr:row>
      <xdr:rowOff>9292</xdr:rowOff>
    </xdr:from>
    <xdr:to>
      <xdr:col>1</xdr:col>
      <xdr:colOff>682752</xdr:colOff>
      <xdr:row>9</xdr:row>
      <xdr:rowOff>763</xdr:rowOff>
    </xdr:to>
    <xdr:pic>
      <xdr:nvPicPr>
        <xdr:cNvPr id="14" name="Immagine 13" descr="PT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7962" y="3503341"/>
          <a:ext cx="673461" cy="4282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682753</xdr:colOff>
      <xdr:row>10</xdr:row>
      <xdr:rowOff>763</xdr:rowOff>
    </xdr:to>
    <xdr:pic>
      <xdr:nvPicPr>
        <xdr:cNvPr id="15" name="Immagine 14" descr="Ivrea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" y="306705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682753</xdr:colOff>
      <xdr:row>11</xdr:row>
      <xdr:rowOff>763</xdr:rowOff>
    </xdr:to>
    <xdr:pic>
      <xdr:nvPicPr>
        <xdr:cNvPr id="16" name="Immagine 15" descr="Azzurra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" y="350520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682753</xdr:colOff>
      <xdr:row>12</xdr:row>
      <xdr:rowOff>763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4335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682753</xdr:colOff>
      <xdr:row>13</xdr:row>
      <xdr:rowOff>763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38150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682753</xdr:colOff>
      <xdr:row>14</xdr:row>
      <xdr:rowOff>763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81965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682753</xdr:colOff>
      <xdr:row>17</xdr:row>
      <xdr:rowOff>763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5780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682753</xdr:colOff>
      <xdr:row>18</xdr:row>
      <xdr:rowOff>763</xdr:rowOff>
    </xdr:to>
    <xdr:pic>
      <xdr:nvPicPr>
        <xdr:cNvPr id="6" name="Immagine 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69595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682753</xdr:colOff>
      <xdr:row>19</xdr:row>
      <xdr:rowOff>763</xdr:rowOff>
    </xdr:to>
    <xdr:pic>
      <xdr:nvPicPr>
        <xdr:cNvPr id="7" name="Immagine 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13410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682753</xdr:colOff>
      <xdr:row>5</xdr:row>
      <xdr:rowOff>763</xdr:rowOff>
    </xdr:to>
    <xdr:pic>
      <xdr:nvPicPr>
        <xdr:cNvPr id="17" name="Immagine 16" descr="Liberta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175260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436756</xdr:rowOff>
    </xdr:from>
    <xdr:to>
      <xdr:col>1</xdr:col>
      <xdr:colOff>682753</xdr:colOff>
      <xdr:row>6</xdr:row>
      <xdr:rowOff>763</xdr:rowOff>
    </xdr:to>
    <xdr:pic>
      <xdr:nvPicPr>
        <xdr:cNvPr id="18" name="Immagine 17" descr="Liberta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8671" y="2183780"/>
          <a:ext cx="682753" cy="437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682753</xdr:colOff>
      <xdr:row>15</xdr:row>
      <xdr:rowOff>763</xdr:rowOff>
    </xdr:to>
    <xdr:pic>
      <xdr:nvPicPr>
        <xdr:cNvPr id="19" name="Immagine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134100"/>
          <a:ext cx="682753" cy="4389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682753</xdr:colOff>
      <xdr:row>16</xdr:row>
      <xdr:rowOff>763</xdr:rowOff>
    </xdr:to>
    <xdr:pic>
      <xdr:nvPicPr>
        <xdr:cNvPr id="20" name="Immagine 1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572250"/>
          <a:ext cx="682753" cy="438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80"/>
  <sheetViews>
    <sheetView topLeftCell="C52" workbookViewId="0">
      <selection activeCell="Q77" sqref="Q77:Q78"/>
    </sheetView>
  </sheetViews>
  <sheetFormatPr defaultRowHeight="15" x14ac:dyDescent="0.25"/>
  <cols>
    <col min="1" max="1" width="6.85546875" style="1" customWidth="1"/>
    <col min="2" max="3" width="28.5703125" style="1" customWidth="1"/>
    <col min="4" max="4" width="7" style="1" customWidth="1"/>
    <col min="5" max="5" width="10.7109375" style="1" customWidth="1"/>
    <col min="6" max="6" width="6.5703125" style="1" customWidth="1"/>
    <col min="7" max="7" width="6.7109375" style="1" customWidth="1"/>
    <col min="8" max="8" width="2" style="1" customWidth="1"/>
    <col min="9" max="9" width="6.7109375" style="1" customWidth="1"/>
    <col min="10" max="10" width="2.5703125" style="1" customWidth="1"/>
    <col min="11" max="11" width="6.85546875" style="1" customWidth="1"/>
    <col min="12" max="13" width="27.7109375" style="1" customWidth="1"/>
    <col min="14" max="14" width="7" style="1" customWidth="1"/>
    <col min="15" max="15" width="10.7109375" style="1" customWidth="1"/>
    <col min="16" max="16" width="5.5703125" style="1" customWidth="1"/>
    <col min="17" max="17" width="6.7109375" style="1" customWidth="1"/>
    <col min="18" max="18" width="1.7109375" style="1" customWidth="1"/>
    <col min="19" max="19" width="6.7109375" style="1" customWidth="1"/>
    <col min="20" max="16384" width="9.140625" style="1"/>
  </cols>
  <sheetData>
    <row r="1" spans="1:19" ht="26.25" x14ac:dyDescent="0.25">
      <c r="A1" s="272" t="s">
        <v>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</row>
    <row r="2" spans="1:19" ht="18.75" x14ac:dyDescent="0.25">
      <c r="A2" s="273" t="s">
        <v>1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</row>
    <row r="3" spans="1:19" ht="18.75" x14ac:dyDescent="0.25">
      <c r="A3" s="2"/>
      <c r="B3" s="3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7.75" customHeight="1" x14ac:dyDescent="0.25">
      <c r="A4" s="274" t="s">
        <v>2</v>
      </c>
      <c r="B4" s="274"/>
      <c r="C4" s="274"/>
      <c r="D4" s="274"/>
      <c r="E4" s="274"/>
      <c r="F4" s="274"/>
      <c r="G4" s="274"/>
      <c r="H4" s="274"/>
      <c r="I4" s="274"/>
      <c r="J4" s="3"/>
      <c r="K4" s="274" t="s">
        <v>3</v>
      </c>
      <c r="L4" s="274"/>
      <c r="M4" s="274"/>
      <c r="N4" s="274"/>
      <c r="O4" s="274"/>
      <c r="P4" s="274"/>
      <c r="Q4" s="274"/>
      <c r="R4" s="274"/>
      <c r="S4" s="274"/>
    </row>
    <row r="5" spans="1:19" ht="15.75" customHeight="1" x14ac:dyDescent="0.25">
      <c r="A5" s="269" t="s">
        <v>4</v>
      </c>
      <c r="B5" s="270"/>
      <c r="C5" s="270"/>
      <c r="D5" s="270"/>
      <c r="E5" s="270"/>
      <c r="F5" s="270"/>
      <c r="G5" s="270"/>
      <c r="H5" s="270"/>
      <c r="I5" s="271"/>
      <c r="J5" s="3"/>
      <c r="K5" s="269" t="s">
        <v>5</v>
      </c>
      <c r="L5" s="270"/>
      <c r="M5" s="270"/>
      <c r="N5" s="270"/>
      <c r="O5" s="270"/>
      <c r="P5" s="270"/>
      <c r="Q5" s="270"/>
      <c r="R5" s="270"/>
      <c r="S5" s="271"/>
    </row>
    <row r="6" spans="1:19" ht="15.75" customHeight="1" x14ac:dyDescent="0.25">
      <c r="A6" s="3" t="s">
        <v>6</v>
      </c>
      <c r="B6" s="137" t="s">
        <v>7</v>
      </c>
      <c r="C6" s="137" t="s">
        <v>8</v>
      </c>
      <c r="D6" s="134" t="s">
        <v>9</v>
      </c>
      <c r="E6" s="135" t="s">
        <v>10</v>
      </c>
      <c r="F6" s="136" t="s">
        <v>11</v>
      </c>
      <c r="G6" s="256" t="s">
        <v>12</v>
      </c>
      <c r="H6" s="257"/>
      <c r="I6" s="258"/>
      <c r="J6" s="3"/>
      <c r="K6" s="137" t="s">
        <v>6</v>
      </c>
      <c r="L6" s="137" t="s">
        <v>7</v>
      </c>
      <c r="M6" s="137" t="s">
        <v>8</v>
      </c>
      <c r="N6" s="134" t="s">
        <v>9</v>
      </c>
      <c r="O6" s="135" t="s">
        <v>10</v>
      </c>
      <c r="P6" s="136" t="s">
        <v>11</v>
      </c>
      <c r="Q6" s="256" t="s">
        <v>12</v>
      </c>
      <c r="R6" s="257"/>
      <c r="S6" s="258"/>
    </row>
    <row r="7" spans="1:19" s="3" customFormat="1" ht="15.75" customHeight="1" x14ac:dyDescent="0.25">
      <c r="A7" s="256">
        <v>3434</v>
      </c>
      <c r="B7" s="4" t="s">
        <v>13</v>
      </c>
      <c r="C7" s="5" t="s">
        <v>14</v>
      </c>
      <c r="D7" s="134" t="s">
        <v>15</v>
      </c>
      <c r="E7" s="6">
        <v>42294</v>
      </c>
      <c r="F7" s="7">
        <v>0.77083333333333337</v>
      </c>
      <c r="G7" s="259">
        <v>44</v>
      </c>
      <c r="H7" s="261" t="s">
        <v>16</v>
      </c>
      <c r="I7" s="263">
        <v>68</v>
      </c>
      <c r="K7" s="256">
        <v>3463</v>
      </c>
      <c r="L7" s="5" t="s">
        <v>14</v>
      </c>
      <c r="M7" s="4" t="s">
        <v>13</v>
      </c>
      <c r="N7" s="134" t="s">
        <v>36</v>
      </c>
      <c r="O7" s="6">
        <v>42384</v>
      </c>
      <c r="P7" s="7">
        <v>0.77083333333333337</v>
      </c>
      <c r="Q7" s="259">
        <v>53</v>
      </c>
      <c r="R7" s="261" t="s">
        <v>16</v>
      </c>
      <c r="S7" s="263">
        <v>40</v>
      </c>
    </row>
    <row r="8" spans="1:19" s="3" customFormat="1" ht="15.75" customHeight="1" x14ac:dyDescent="0.25">
      <c r="A8" s="268"/>
      <c r="B8" s="267" t="s">
        <v>18</v>
      </c>
      <c r="C8" s="267"/>
      <c r="D8" s="268"/>
      <c r="E8" s="268"/>
      <c r="F8" s="268"/>
      <c r="G8" s="260"/>
      <c r="H8" s="262"/>
      <c r="I8" s="264"/>
      <c r="K8" s="268"/>
      <c r="L8" s="267" t="s">
        <v>19</v>
      </c>
      <c r="M8" s="267"/>
      <c r="N8" s="268"/>
      <c r="O8" s="268"/>
      <c r="P8" s="268"/>
      <c r="Q8" s="260"/>
      <c r="R8" s="262"/>
      <c r="S8" s="264"/>
    </row>
    <row r="9" spans="1:19" s="3" customFormat="1" ht="15.75" customHeight="1" x14ac:dyDescent="0.25">
      <c r="A9" s="256">
        <v>3435</v>
      </c>
      <c r="B9" s="8" t="s">
        <v>20</v>
      </c>
      <c r="C9" s="9" t="s">
        <v>21</v>
      </c>
      <c r="D9" s="134" t="s">
        <v>22</v>
      </c>
      <c r="E9" s="6">
        <v>42296</v>
      </c>
      <c r="F9" s="7">
        <v>0.8125</v>
      </c>
      <c r="G9" s="259">
        <v>60</v>
      </c>
      <c r="H9" s="261" t="s">
        <v>16</v>
      </c>
      <c r="I9" s="263">
        <v>44</v>
      </c>
      <c r="K9" s="256">
        <v>3462</v>
      </c>
      <c r="L9" s="9" t="s">
        <v>21</v>
      </c>
      <c r="M9" s="8" t="s">
        <v>20</v>
      </c>
      <c r="N9" s="134" t="s">
        <v>23</v>
      </c>
      <c r="O9" s="6">
        <v>42346</v>
      </c>
      <c r="P9" s="7">
        <v>0.63541666666666663</v>
      </c>
      <c r="Q9" s="259">
        <v>39</v>
      </c>
      <c r="R9" s="261" t="s">
        <v>16</v>
      </c>
      <c r="S9" s="263">
        <v>64</v>
      </c>
    </row>
    <row r="10" spans="1:19" s="3" customFormat="1" ht="15.75" customHeight="1" x14ac:dyDescent="0.25">
      <c r="A10" s="268"/>
      <c r="B10" s="265" t="s">
        <v>24</v>
      </c>
      <c r="C10" s="266"/>
      <c r="D10" s="257"/>
      <c r="E10" s="257"/>
      <c r="F10" s="258"/>
      <c r="G10" s="260"/>
      <c r="H10" s="262"/>
      <c r="I10" s="264"/>
      <c r="K10" s="268"/>
      <c r="L10" s="265" t="s">
        <v>25</v>
      </c>
      <c r="M10" s="266"/>
      <c r="N10" s="257"/>
      <c r="O10" s="257"/>
      <c r="P10" s="258"/>
      <c r="Q10" s="260"/>
      <c r="R10" s="262"/>
      <c r="S10" s="264"/>
    </row>
    <row r="11" spans="1:19" ht="15.75" customHeight="1" x14ac:dyDescent="0.25">
      <c r="A11" s="256">
        <v>3436</v>
      </c>
      <c r="B11" s="10" t="s">
        <v>26</v>
      </c>
      <c r="C11" s="5" t="s">
        <v>27</v>
      </c>
      <c r="D11" s="134" t="s">
        <v>15</v>
      </c>
      <c r="E11" s="6">
        <v>42294</v>
      </c>
      <c r="F11" s="7">
        <v>0.625</v>
      </c>
      <c r="G11" s="259">
        <v>60</v>
      </c>
      <c r="H11" s="261" t="s">
        <v>16</v>
      </c>
      <c r="I11" s="263">
        <v>48</v>
      </c>
      <c r="J11" s="3"/>
      <c r="K11" s="256">
        <v>3464</v>
      </c>
      <c r="L11" s="5" t="s">
        <v>27</v>
      </c>
      <c r="M11" s="10" t="s">
        <v>26</v>
      </c>
      <c r="N11" s="134" t="s">
        <v>15</v>
      </c>
      <c r="O11" s="6">
        <v>42343</v>
      </c>
      <c r="P11" s="7">
        <v>0.625</v>
      </c>
      <c r="Q11" s="259">
        <v>57</v>
      </c>
      <c r="R11" s="261" t="s">
        <v>16</v>
      </c>
      <c r="S11" s="263">
        <v>45</v>
      </c>
    </row>
    <row r="12" spans="1:19" ht="15.75" customHeight="1" x14ac:dyDescent="0.25">
      <c r="A12" s="268"/>
      <c r="B12" s="265" t="s">
        <v>28</v>
      </c>
      <c r="C12" s="266"/>
      <c r="D12" s="257"/>
      <c r="E12" s="257"/>
      <c r="F12" s="258"/>
      <c r="G12" s="260"/>
      <c r="H12" s="262"/>
      <c r="I12" s="264"/>
      <c r="J12" s="3"/>
      <c r="K12" s="268"/>
      <c r="L12" s="267" t="s">
        <v>29</v>
      </c>
      <c r="M12" s="267"/>
      <c r="N12" s="268"/>
      <c r="O12" s="268"/>
      <c r="P12" s="268"/>
      <c r="Q12" s="260"/>
      <c r="R12" s="262"/>
      <c r="S12" s="264"/>
    </row>
    <row r="13" spans="1:19" ht="15.75" customHeight="1" x14ac:dyDescent="0.25">
      <c r="A13" s="256">
        <v>3437</v>
      </c>
      <c r="B13" s="65" t="s">
        <v>30</v>
      </c>
      <c r="C13" s="11" t="s">
        <v>31</v>
      </c>
      <c r="D13" s="134" t="s">
        <v>17</v>
      </c>
      <c r="E13" s="6">
        <v>42295</v>
      </c>
      <c r="F13" s="7">
        <v>0.45833333333333331</v>
      </c>
      <c r="G13" s="259">
        <v>68</v>
      </c>
      <c r="H13" s="261" t="s">
        <v>16</v>
      </c>
      <c r="I13" s="263">
        <v>64</v>
      </c>
      <c r="J13" s="3"/>
      <c r="K13" s="256">
        <v>3465</v>
      </c>
      <c r="L13" s="11" t="s">
        <v>31</v>
      </c>
      <c r="M13" s="65" t="s">
        <v>30</v>
      </c>
      <c r="N13" s="134" t="s">
        <v>15</v>
      </c>
      <c r="O13" s="6">
        <v>42344</v>
      </c>
      <c r="P13" s="7">
        <v>0.75</v>
      </c>
      <c r="Q13" s="259">
        <v>50</v>
      </c>
      <c r="R13" s="261" t="s">
        <v>16</v>
      </c>
      <c r="S13" s="263">
        <v>51</v>
      </c>
    </row>
    <row r="14" spans="1:19" ht="15.75" customHeight="1" x14ac:dyDescent="0.25">
      <c r="A14" s="268"/>
      <c r="B14" s="265" t="s">
        <v>32</v>
      </c>
      <c r="C14" s="266"/>
      <c r="D14" s="257"/>
      <c r="E14" s="257"/>
      <c r="F14" s="258"/>
      <c r="G14" s="260"/>
      <c r="H14" s="262"/>
      <c r="I14" s="264"/>
      <c r="J14" s="3"/>
      <c r="K14" s="268"/>
      <c r="L14" s="267" t="s">
        <v>33</v>
      </c>
      <c r="M14" s="267"/>
      <c r="N14" s="268"/>
      <c r="O14" s="268"/>
      <c r="P14" s="268"/>
      <c r="Q14" s="260"/>
      <c r="R14" s="262"/>
      <c r="S14" s="264"/>
    </row>
    <row r="15" spans="1:19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.75" customHeight="1" x14ac:dyDescent="0.25">
      <c r="A16" s="269" t="s">
        <v>34</v>
      </c>
      <c r="B16" s="270"/>
      <c r="C16" s="270"/>
      <c r="D16" s="270"/>
      <c r="E16" s="270"/>
      <c r="F16" s="270"/>
      <c r="G16" s="270"/>
      <c r="H16" s="270"/>
      <c r="I16" s="271"/>
      <c r="J16" s="3"/>
      <c r="K16" s="269" t="s">
        <v>35</v>
      </c>
      <c r="L16" s="270"/>
      <c r="M16" s="270"/>
      <c r="N16" s="270"/>
      <c r="O16" s="270"/>
      <c r="P16" s="270"/>
      <c r="Q16" s="270"/>
      <c r="R16" s="270"/>
      <c r="S16" s="271"/>
    </row>
    <row r="17" spans="1:19" ht="15.75" customHeight="1" x14ac:dyDescent="0.25">
      <c r="A17" s="3" t="s">
        <v>6</v>
      </c>
      <c r="B17" s="137" t="s">
        <v>7</v>
      </c>
      <c r="C17" s="137" t="s">
        <v>8</v>
      </c>
      <c r="D17" s="134" t="s">
        <v>9</v>
      </c>
      <c r="E17" s="135" t="s">
        <v>10</v>
      </c>
      <c r="F17" s="136" t="s">
        <v>11</v>
      </c>
      <c r="G17" s="256" t="s">
        <v>12</v>
      </c>
      <c r="H17" s="257"/>
      <c r="I17" s="258"/>
      <c r="J17" s="3"/>
      <c r="K17" s="137" t="s">
        <v>6</v>
      </c>
      <c r="L17" s="137" t="s">
        <v>7</v>
      </c>
      <c r="M17" s="137" t="s">
        <v>8</v>
      </c>
      <c r="N17" s="134" t="s">
        <v>9</v>
      </c>
      <c r="O17" s="135" t="s">
        <v>10</v>
      </c>
      <c r="P17" s="136" t="s">
        <v>11</v>
      </c>
      <c r="Q17" s="256" t="s">
        <v>12</v>
      </c>
      <c r="R17" s="257"/>
      <c r="S17" s="258"/>
    </row>
    <row r="18" spans="1:19" ht="15.75" customHeight="1" x14ac:dyDescent="0.25">
      <c r="A18" s="256">
        <v>3438</v>
      </c>
      <c r="B18" s="5" t="s">
        <v>14</v>
      </c>
      <c r="C18" s="10" t="s">
        <v>26</v>
      </c>
      <c r="D18" s="134" t="s">
        <v>17</v>
      </c>
      <c r="E18" s="6">
        <v>42302</v>
      </c>
      <c r="F18" s="7">
        <v>0.625</v>
      </c>
      <c r="G18" s="259">
        <v>62</v>
      </c>
      <c r="H18" s="261" t="s">
        <v>16</v>
      </c>
      <c r="I18" s="263">
        <v>49</v>
      </c>
      <c r="J18" s="3"/>
      <c r="K18" s="256">
        <v>3468</v>
      </c>
      <c r="L18" s="10" t="s">
        <v>26</v>
      </c>
      <c r="M18" s="5" t="s">
        <v>14</v>
      </c>
      <c r="N18" s="134" t="s">
        <v>15</v>
      </c>
      <c r="O18" s="6">
        <v>42350</v>
      </c>
      <c r="P18" s="7">
        <v>0.8125</v>
      </c>
      <c r="Q18" s="259">
        <v>38</v>
      </c>
      <c r="R18" s="261" t="s">
        <v>16</v>
      </c>
      <c r="S18" s="263">
        <v>53</v>
      </c>
    </row>
    <row r="19" spans="1:19" ht="15.75" customHeight="1" x14ac:dyDescent="0.25">
      <c r="A19" s="268"/>
      <c r="B19" s="267" t="s">
        <v>19</v>
      </c>
      <c r="C19" s="267"/>
      <c r="D19" s="268"/>
      <c r="E19" s="268"/>
      <c r="F19" s="268"/>
      <c r="G19" s="260"/>
      <c r="H19" s="262"/>
      <c r="I19" s="264"/>
      <c r="J19" s="3"/>
      <c r="K19" s="268"/>
      <c r="L19" s="265" t="s">
        <v>28</v>
      </c>
      <c r="M19" s="266"/>
      <c r="N19" s="257"/>
      <c r="O19" s="257"/>
      <c r="P19" s="258"/>
      <c r="Q19" s="260"/>
      <c r="R19" s="262"/>
      <c r="S19" s="264"/>
    </row>
    <row r="20" spans="1:19" ht="15.75" customHeight="1" x14ac:dyDescent="0.25">
      <c r="A20" s="256">
        <v>3439</v>
      </c>
      <c r="B20" s="9" t="s">
        <v>21</v>
      </c>
      <c r="C20" s="4" t="s">
        <v>13</v>
      </c>
      <c r="D20" s="134" t="s">
        <v>22</v>
      </c>
      <c r="E20" s="6">
        <v>42303</v>
      </c>
      <c r="F20" s="7">
        <v>0.77083333333333337</v>
      </c>
      <c r="G20" s="259">
        <v>43</v>
      </c>
      <c r="H20" s="261" t="s">
        <v>16</v>
      </c>
      <c r="I20" s="263">
        <v>83</v>
      </c>
      <c r="J20" s="3"/>
      <c r="K20" s="256">
        <v>3467</v>
      </c>
      <c r="L20" s="4" t="s">
        <v>13</v>
      </c>
      <c r="M20" s="9" t="s">
        <v>21</v>
      </c>
      <c r="N20" s="134" t="s">
        <v>15</v>
      </c>
      <c r="O20" s="6">
        <v>42350</v>
      </c>
      <c r="P20" s="7">
        <v>0.85416666666666663</v>
      </c>
      <c r="Q20" s="259">
        <v>73</v>
      </c>
      <c r="R20" s="261" t="s">
        <v>16</v>
      </c>
      <c r="S20" s="263">
        <v>50</v>
      </c>
    </row>
    <row r="21" spans="1:19" ht="15.75" customHeight="1" x14ac:dyDescent="0.25">
      <c r="A21" s="268"/>
      <c r="B21" s="265" t="s">
        <v>25</v>
      </c>
      <c r="C21" s="266"/>
      <c r="D21" s="257"/>
      <c r="E21" s="257"/>
      <c r="F21" s="258"/>
      <c r="G21" s="260"/>
      <c r="H21" s="262"/>
      <c r="I21" s="264"/>
      <c r="J21" s="3"/>
      <c r="K21" s="268"/>
      <c r="L21" s="267" t="s">
        <v>18</v>
      </c>
      <c r="M21" s="267"/>
      <c r="N21" s="268"/>
      <c r="O21" s="268"/>
      <c r="P21" s="268"/>
      <c r="Q21" s="260"/>
      <c r="R21" s="262"/>
      <c r="S21" s="264"/>
    </row>
    <row r="22" spans="1:19" ht="15.75" customHeight="1" x14ac:dyDescent="0.25">
      <c r="A22" s="256">
        <v>3440</v>
      </c>
      <c r="B22" s="65" t="s">
        <v>30</v>
      </c>
      <c r="C22" s="8" t="s">
        <v>20</v>
      </c>
      <c r="D22" s="134" t="s">
        <v>17</v>
      </c>
      <c r="E22" s="6">
        <v>42302</v>
      </c>
      <c r="F22" s="7">
        <v>0.45833333333333331</v>
      </c>
      <c r="G22" s="259">
        <v>40</v>
      </c>
      <c r="H22" s="261" t="s">
        <v>16</v>
      </c>
      <c r="I22" s="263">
        <v>62</v>
      </c>
      <c r="J22" s="3"/>
      <c r="K22" s="256">
        <v>3466</v>
      </c>
      <c r="L22" s="8" t="s">
        <v>20</v>
      </c>
      <c r="M22" s="65" t="s">
        <v>30</v>
      </c>
      <c r="N22" s="134" t="s">
        <v>17</v>
      </c>
      <c r="O22" s="6">
        <v>42351</v>
      </c>
      <c r="P22" s="7">
        <v>0.625</v>
      </c>
      <c r="Q22" s="259">
        <v>71</v>
      </c>
      <c r="R22" s="261" t="s">
        <v>16</v>
      </c>
      <c r="S22" s="263">
        <v>51</v>
      </c>
    </row>
    <row r="23" spans="1:19" ht="15.75" customHeight="1" x14ac:dyDescent="0.25">
      <c r="A23" s="268"/>
      <c r="B23" s="265" t="s">
        <v>32</v>
      </c>
      <c r="C23" s="266"/>
      <c r="D23" s="257"/>
      <c r="E23" s="257"/>
      <c r="F23" s="258"/>
      <c r="G23" s="260"/>
      <c r="H23" s="262"/>
      <c r="I23" s="264"/>
      <c r="J23" s="3"/>
      <c r="K23" s="268"/>
      <c r="L23" s="265" t="s">
        <v>24</v>
      </c>
      <c r="M23" s="266"/>
      <c r="N23" s="257"/>
      <c r="O23" s="257"/>
      <c r="P23" s="258"/>
      <c r="Q23" s="260"/>
      <c r="R23" s="262"/>
      <c r="S23" s="264"/>
    </row>
    <row r="24" spans="1:19" ht="15.75" customHeight="1" x14ac:dyDescent="0.25">
      <c r="A24" s="256">
        <v>3441</v>
      </c>
      <c r="B24" s="5" t="s">
        <v>27</v>
      </c>
      <c r="C24" s="11" t="s">
        <v>31</v>
      </c>
      <c r="D24" s="134" t="s">
        <v>15</v>
      </c>
      <c r="E24" s="6">
        <v>42301</v>
      </c>
      <c r="F24" s="7">
        <v>0.75</v>
      </c>
      <c r="G24" s="259">
        <v>80</v>
      </c>
      <c r="H24" s="261" t="s">
        <v>16</v>
      </c>
      <c r="I24" s="263">
        <v>42</v>
      </c>
      <c r="J24" s="3"/>
      <c r="K24" s="256">
        <v>3469</v>
      </c>
      <c r="L24" s="11" t="s">
        <v>31</v>
      </c>
      <c r="M24" s="5" t="s">
        <v>27</v>
      </c>
      <c r="N24" s="134" t="s">
        <v>15</v>
      </c>
      <c r="O24" s="6">
        <v>42350</v>
      </c>
      <c r="P24" s="7">
        <v>0.75</v>
      </c>
      <c r="Q24" s="259">
        <v>44</v>
      </c>
      <c r="R24" s="261" t="s">
        <v>16</v>
      </c>
      <c r="S24" s="263">
        <v>84</v>
      </c>
    </row>
    <row r="25" spans="1:19" ht="15.75" customHeight="1" x14ac:dyDescent="0.25">
      <c r="A25" s="268"/>
      <c r="B25" s="267" t="s">
        <v>29</v>
      </c>
      <c r="C25" s="267"/>
      <c r="D25" s="268"/>
      <c r="E25" s="268"/>
      <c r="F25" s="268"/>
      <c r="G25" s="260"/>
      <c r="H25" s="262"/>
      <c r="I25" s="264"/>
      <c r="J25" s="3"/>
      <c r="K25" s="268"/>
      <c r="L25" s="267" t="s">
        <v>33</v>
      </c>
      <c r="M25" s="267"/>
      <c r="N25" s="268"/>
      <c r="O25" s="268"/>
      <c r="P25" s="268"/>
      <c r="Q25" s="260"/>
      <c r="R25" s="262"/>
      <c r="S25" s="264"/>
    </row>
    <row r="26" spans="1:19" ht="15.75" customHeight="1" x14ac:dyDescent="0.25"/>
    <row r="27" spans="1:19" ht="15.75" customHeight="1" x14ac:dyDescent="0.25">
      <c r="A27" s="269" t="s">
        <v>37</v>
      </c>
      <c r="B27" s="270"/>
      <c r="C27" s="270"/>
      <c r="D27" s="270"/>
      <c r="E27" s="270"/>
      <c r="F27" s="270"/>
      <c r="G27" s="270"/>
      <c r="H27" s="270"/>
      <c r="I27" s="271"/>
      <c r="J27" s="3"/>
      <c r="K27" s="269" t="s">
        <v>38</v>
      </c>
      <c r="L27" s="270"/>
      <c r="M27" s="270"/>
      <c r="N27" s="270"/>
      <c r="O27" s="270"/>
      <c r="P27" s="270"/>
      <c r="Q27" s="270"/>
      <c r="R27" s="270"/>
      <c r="S27" s="271"/>
    </row>
    <row r="28" spans="1:19" ht="15.75" customHeight="1" x14ac:dyDescent="0.25">
      <c r="A28" s="3" t="s">
        <v>6</v>
      </c>
      <c r="B28" s="137" t="s">
        <v>7</v>
      </c>
      <c r="C28" s="137" t="s">
        <v>8</v>
      </c>
      <c r="D28" s="134" t="s">
        <v>9</v>
      </c>
      <c r="E28" s="135" t="s">
        <v>10</v>
      </c>
      <c r="F28" s="136" t="s">
        <v>11</v>
      </c>
      <c r="G28" s="256" t="s">
        <v>12</v>
      </c>
      <c r="H28" s="257"/>
      <c r="I28" s="258"/>
      <c r="J28" s="3"/>
      <c r="K28" s="137" t="s">
        <v>6</v>
      </c>
      <c r="L28" s="137" t="s">
        <v>7</v>
      </c>
      <c r="M28" s="137" t="s">
        <v>8</v>
      </c>
      <c r="N28" s="134" t="s">
        <v>9</v>
      </c>
      <c r="O28" s="135" t="s">
        <v>10</v>
      </c>
      <c r="P28" s="136" t="s">
        <v>11</v>
      </c>
      <c r="Q28" s="256" t="s">
        <v>12</v>
      </c>
      <c r="R28" s="257"/>
      <c r="S28" s="258"/>
    </row>
    <row r="29" spans="1:19" ht="15.75" customHeight="1" x14ac:dyDescent="0.25">
      <c r="A29" s="256">
        <v>3442</v>
      </c>
      <c r="B29" s="11" t="s">
        <v>31</v>
      </c>
      <c r="C29" s="5" t="s">
        <v>14</v>
      </c>
      <c r="D29" s="134" t="s">
        <v>15</v>
      </c>
      <c r="E29" s="6">
        <v>42308</v>
      </c>
      <c r="F29" s="7">
        <v>0.75</v>
      </c>
      <c r="G29" s="259">
        <v>44</v>
      </c>
      <c r="H29" s="261" t="s">
        <v>16</v>
      </c>
      <c r="I29" s="263">
        <v>79</v>
      </c>
      <c r="J29" s="3"/>
      <c r="K29" s="256">
        <v>3470</v>
      </c>
      <c r="L29" s="5" t="s">
        <v>14</v>
      </c>
      <c r="M29" s="11" t="s">
        <v>31</v>
      </c>
      <c r="N29" s="134" t="s">
        <v>17</v>
      </c>
      <c r="O29" s="6">
        <v>42358</v>
      </c>
      <c r="P29" s="7">
        <v>0.625</v>
      </c>
      <c r="Q29" s="259">
        <v>73</v>
      </c>
      <c r="R29" s="261" t="s">
        <v>16</v>
      </c>
      <c r="S29" s="263">
        <v>23</v>
      </c>
    </row>
    <row r="30" spans="1:19" ht="15.75" customHeight="1" x14ac:dyDescent="0.25">
      <c r="A30" s="268"/>
      <c r="B30" s="267" t="s">
        <v>33</v>
      </c>
      <c r="C30" s="267"/>
      <c r="D30" s="268"/>
      <c r="E30" s="268"/>
      <c r="F30" s="268"/>
      <c r="G30" s="260"/>
      <c r="H30" s="262"/>
      <c r="I30" s="264"/>
      <c r="J30" s="3"/>
      <c r="K30" s="268"/>
      <c r="L30" s="267" t="s">
        <v>19</v>
      </c>
      <c r="M30" s="267"/>
      <c r="N30" s="268"/>
      <c r="O30" s="268"/>
      <c r="P30" s="268"/>
      <c r="Q30" s="260"/>
      <c r="R30" s="262"/>
      <c r="S30" s="264"/>
    </row>
    <row r="31" spans="1:19" ht="15.75" customHeight="1" x14ac:dyDescent="0.25">
      <c r="A31" s="256">
        <v>3443</v>
      </c>
      <c r="B31" s="9" t="s">
        <v>21</v>
      </c>
      <c r="C31" s="65" t="s">
        <v>30</v>
      </c>
      <c r="D31" s="134" t="s">
        <v>17</v>
      </c>
      <c r="E31" s="6">
        <v>42309</v>
      </c>
      <c r="F31" s="7">
        <v>0.75</v>
      </c>
      <c r="G31" s="259">
        <v>52</v>
      </c>
      <c r="H31" s="261" t="s">
        <v>16</v>
      </c>
      <c r="I31" s="263">
        <v>47</v>
      </c>
      <c r="J31" s="3"/>
      <c r="K31" s="256">
        <v>3472</v>
      </c>
      <c r="L31" s="65" t="s">
        <v>30</v>
      </c>
      <c r="M31" s="9" t="s">
        <v>21</v>
      </c>
      <c r="N31" s="134" t="s">
        <v>15</v>
      </c>
      <c r="O31" s="6">
        <v>42357</v>
      </c>
      <c r="P31" s="7">
        <v>0.73958333333333337</v>
      </c>
      <c r="Q31" s="259">
        <v>54</v>
      </c>
      <c r="R31" s="261" t="s">
        <v>16</v>
      </c>
      <c r="S31" s="263">
        <v>49</v>
      </c>
    </row>
    <row r="32" spans="1:19" ht="15.75" customHeight="1" x14ac:dyDescent="0.25">
      <c r="A32" s="268"/>
      <c r="B32" s="265" t="s">
        <v>25</v>
      </c>
      <c r="C32" s="266"/>
      <c r="D32" s="257"/>
      <c r="E32" s="257"/>
      <c r="F32" s="258"/>
      <c r="G32" s="260"/>
      <c r="H32" s="262"/>
      <c r="I32" s="264"/>
      <c r="J32" s="3"/>
      <c r="K32" s="268"/>
      <c r="L32" s="265" t="s">
        <v>32</v>
      </c>
      <c r="M32" s="266"/>
      <c r="N32" s="257"/>
      <c r="O32" s="257"/>
      <c r="P32" s="258"/>
      <c r="Q32" s="260"/>
      <c r="R32" s="262"/>
      <c r="S32" s="264"/>
    </row>
    <row r="33" spans="1:19" ht="15.75" customHeight="1" x14ac:dyDescent="0.25">
      <c r="A33" s="256">
        <v>3444</v>
      </c>
      <c r="B33" s="8" t="s">
        <v>20</v>
      </c>
      <c r="C33" s="5" t="s">
        <v>27</v>
      </c>
      <c r="D33" s="134" t="s">
        <v>22</v>
      </c>
      <c r="E33" s="6">
        <v>42310</v>
      </c>
      <c r="F33" s="7">
        <v>0.8125</v>
      </c>
      <c r="G33" s="259">
        <v>70</v>
      </c>
      <c r="H33" s="261" t="s">
        <v>16</v>
      </c>
      <c r="I33" s="263">
        <v>51</v>
      </c>
      <c r="J33" s="3"/>
      <c r="K33" s="256">
        <v>3471</v>
      </c>
      <c r="L33" s="5" t="s">
        <v>27</v>
      </c>
      <c r="M33" s="8" t="s">
        <v>20</v>
      </c>
      <c r="N33" s="134" t="s">
        <v>15</v>
      </c>
      <c r="O33" s="6">
        <v>42357</v>
      </c>
      <c r="P33" s="7">
        <v>0.71875</v>
      </c>
      <c r="Q33" s="259">
        <v>47</v>
      </c>
      <c r="R33" s="261" t="s">
        <v>16</v>
      </c>
      <c r="S33" s="263">
        <v>71</v>
      </c>
    </row>
    <row r="34" spans="1:19" ht="15.75" customHeight="1" x14ac:dyDescent="0.25">
      <c r="A34" s="268"/>
      <c r="B34" s="265" t="s">
        <v>24</v>
      </c>
      <c r="C34" s="266"/>
      <c r="D34" s="257"/>
      <c r="E34" s="257"/>
      <c r="F34" s="258"/>
      <c r="G34" s="260"/>
      <c r="H34" s="262"/>
      <c r="I34" s="264"/>
      <c r="J34" s="3"/>
      <c r="K34" s="268"/>
      <c r="L34" s="267" t="s">
        <v>29</v>
      </c>
      <c r="M34" s="267"/>
      <c r="N34" s="268"/>
      <c r="O34" s="268"/>
      <c r="P34" s="268"/>
      <c r="Q34" s="260"/>
      <c r="R34" s="262"/>
      <c r="S34" s="264"/>
    </row>
    <row r="35" spans="1:19" ht="15.75" customHeight="1" x14ac:dyDescent="0.25">
      <c r="A35" s="256">
        <v>3445</v>
      </c>
      <c r="B35" s="4" t="s">
        <v>13</v>
      </c>
      <c r="C35" s="10" t="s">
        <v>26</v>
      </c>
      <c r="D35" s="134" t="s">
        <v>36</v>
      </c>
      <c r="E35" s="6">
        <v>42307</v>
      </c>
      <c r="F35" s="7">
        <v>0.85416666666666663</v>
      </c>
      <c r="G35" s="259">
        <v>46</v>
      </c>
      <c r="H35" s="261" t="s">
        <v>16</v>
      </c>
      <c r="I35" s="263">
        <v>32</v>
      </c>
      <c r="J35" s="3"/>
      <c r="K35" s="256">
        <v>3473</v>
      </c>
      <c r="L35" s="10" t="s">
        <v>26</v>
      </c>
      <c r="M35" s="4" t="s">
        <v>13</v>
      </c>
      <c r="N35" s="134" t="s">
        <v>15</v>
      </c>
      <c r="O35" s="6">
        <v>42357</v>
      </c>
      <c r="P35" s="7">
        <v>0.8125</v>
      </c>
      <c r="Q35" s="259">
        <v>51</v>
      </c>
      <c r="R35" s="261" t="s">
        <v>16</v>
      </c>
      <c r="S35" s="263">
        <v>58</v>
      </c>
    </row>
    <row r="36" spans="1:19" ht="15.75" customHeight="1" x14ac:dyDescent="0.25">
      <c r="A36" s="268"/>
      <c r="B36" s="267" t="s">
        <v>18</v>
      </c>
      <c r="C36" s="267"/>
      <c r="D36" s="268"/>
      <c r="E36" s="268"/>
      <c r="F36" s="268"/>
      <c r="G36" s="260"/>
      <c r="H36" s="262"/>
      <c r="I36" s="264"/>
      <c r="J36" s="3"/>
      <c r="K36" s="268"/>
      <c r="L36" s="265" t="s">
        <v>28</v>
      </c>
      <c r="M36" s="266"/>
      <c r="N36" s="257"/>
      <c r="O36" s="257"/>
      <c r="P36" s="258"/>
      <c r="Q36" s="260"/>
      <c r="R36" s="262"/>
      <c r="S36" s="264"/>
    </row>
    <row r="37" spans="1:19" ht="15.75" customHeight="1" x14ac:dyDescent="0.25"/>
    <row r="38" spans="1:19" ht="15.75" customHeight="1" x14ac:dyDescent="0.25">
      <c r="A38" s="269" t="s">
        <v>39</v>
      </c>
      <c r="B38" s="270"/>
      <c r="C38" s="270"/>
      <c r="D38" s="270"/>
      <c r="E38" s="270"/>
      <c r="F38" s="270"/>
      <c r="G38" s="270"/>
      <c r="H38" s="270"/>
      <c r="I38" s="271"/>
      <c r="J38" s="3"/>
      <c r="K38" s="269" t="s">
        <v>40</v>
      </c>
      <c r="L38" s="270"/>
      <c r="M38" s="270"/>
      <c r="N38" s="270"/>
      <c r="O38" s="270"/>
      <c r="P38" s="270"/>
      <c r="Q38" s="270"/>
      <c r="R38" s="270"/>
      <c r="S38" s="271"/>
    </row>
    <row r="39" spans="1:19" ht="15.75" customHeight="1" x14ac:dyDescent="0.25">
      <c r="A39" s="3" t="s">
        <v>6</v>
      </c>
      <c r="B39" s="137" t="s">
        <v>7</v>
      </c>
      <c r="C39" s="137" t="s">
        <v>8</v>
      </c>
      <c r="D39" s="134" t="s">
        <v>9</v>
      </c>
      <c r="E39" s="135" t="s">
        <v>10</v>
      </c>
      <c r="F39" s="136" t="s">
        <v>11</v>
      </c>
      <c r="G39" s="256" t="s">
        <v>12</v>
      </c>
      <c r="H39" s="257"/>
      <c r="I39" s="258"/>
      <c r="J39" s="3"/>
      <c r="K39" s="137" t="s">
        <v>6</v>
      </c>
      <c r="L39" s="137" t="s">
        <v>7</v>
      </c>
      <c r="M39" s="137" t="s">
        <v>8</v>
      </c>
      <c r="N39" s="134" t="s">
        <v>9</v>
      </c>
      <c r="O39" s="135" t="s">
        <v>10</v>
      </c>
      <c r="P39" s="136" t="s">
        <v>11</v>
      </c>
      <c r="Q39" s="256" t="s">
        <v>12</v>
      </c>
      <c r="R39" s="257"/>
      <c r="S39" s="258"/>
    </row>
    <row r="40" spans="1:19" ht="15.75" customHeight="1" x14ac:dyDescent="0.25">
      <c r="A40" s="256">
        <v>3446</v>
      </c>
      <c r="B40" s="10" t="s">
        <v>26</v>
      </c>
      <c r="C40" s="11" t="s">
        <v>31</v>
      </c>
      <c r="D40" s="134" t="s">
        <v>15</v>
      </c>
      <c r="E40" s="6">
        <v>42315</v>
      </c>
      <c r="F40" s="7">
        <v>0.8125</v>
      </c>
      <c r="G40" s="259">
        <v>61</v>
      </c>
      <c r="H40" s="261" t="s">
        <v>16</v>
      </c>
      <c r="I40" s="263">
        <v>41</v>
      </c>
      <c r="J40" s="3"/>
      <c r="K40" s="256">
        <v>3477</v>
      </c>
      <c r="L40" s="11" t="s">
        <v>31</v>
      </c>
      <c r="M40" s="10" t="s">
        <v>26</v>
      </c>
      <c r="N40" s="134" t="s">
        <v>15</v>
      </c>
      <c r="O40" s="6">
        <v>42378</v>
      </c>
      <c r="P40" s="7">
        <v>0.75</v>
      </c>
      <c r="Q40" s="259">
        <v>47</v>
      </c>
      <c r="R40" s="261" t="s">
        <v>16</v>
      </c>
      <c r="S40" s="263">
        <v>63</v>
      </c>
    </row>
    <row r="41" spans="1:19" ht="15.75" customHeight="1" x14ac:dyDescent="0.25">
      <c r="A41" s="268"/>
      <c r="B41" s="256" t="s">
        <v>28</v>
      </c>
      <c r="C41" s="257"/>
      <c r="D41" s="257"/>
      <c r="E41" s="257"/>
      <c r="F41" s="258"/>
      <c r="G41" s="260"/>
      <c r="H41" s="262"/>
      <c r="I41" s="264"/>
      <c r="J41" s="3"/>
      <c r="K41" s="268"/>
      <c r="L41" s="267" t="s">
        <v>33</v>
      </c>
      <c r="M41" s="267"/>
      <c r="N41" s="268"/>
      <c r="O41" s="268"/>
      <c r="P41" s="268"/>
      <c r="Q41" s="260"/>
      <c r="R41" s="262"/>
      <c r="S41" s="264"/>
    </row>
    <row r="42" spans="1:19" ht="15.75" customHeight="1" x14ac:dyDescent="0.25">
      <c r="A42" s="256">
        <v>3447</v>
      </c>
      <c r="B42" s="5" t="s">
        <v>14</v>
      </c>
      <c r="C42" s="8" t="s">
        <v>20</v>
      </c>
      <c r="D42" s="134" t="s">
        <v>15</v>
      </c>
      <c r="E42" s="6">
        <v>42315</v>
      </c>
      <c r="F42" s="7">
        <v>0.625</v>
      </c>
      <c r="G42" s="259">
        <v>57</v>
      </c>
      <c r="H42" s="261" t="s">
        <v>16</v>
      </c>
      <c r="I42" s="263">
        <v>43</v>
      </c>
      <c r="J42" s="3"/>
      <c r="K42" s="256">
        <v>3475</v>
      </c>
      <c r="L42" s="8" t="s">
        <v>20</v>
      </c>
      <c r="M42" s="5" t="s">
        <v>14</v>
      </c>
      <c r="N42" s="134" t="s">
        <v>22</v>
      </c>
      <c r="O42" s="6">
        <v>42380</v>
      </c>
      <c r="P42" s="7">
        <v>0.8125</v>
      </c>
      <c r="Q42" s="259">
        <v>45</v>
      </c>
      <c r="R42" s="261" t="s">
        <v>16</v>
      </c>
      <c r="S42" s="263">
        <v>48</v>
      </c>
    </row>
    <row r="43" spans="1:19" ht="15.75" customHeight="1" x14ac:dyDescent="0.25">
      <c r="A43" s="268"/>
      <c r="B43" s="256" t="s">
        <v>28</v>
      </c>
      <c r="C43" s="257"/>
      <c r="D43" s="257"/>
      <c r="E43" s="257"/>
      <c r="F43" s="258"/>
      <c r="G43" s="260"/>
      <c r="H43" s="262"/>
      <c r="I43" s="264"/>
      <c r="J43" s="3"/>
      <c r="K43" s="268"/>
      <c r="L43" s="265" t="s">
        <v>24</v>
      </c>
      <c r="M43" s="266"/>
      <c r="N43" s="257"/>
      <c r="O43" s="257"/>
      <c r="P43" s="258"/>
      <c r="Q43" s="260"/>
      <c r="R43" s="262"/>
      <c r="S43" s="264"/>
    </row>
    <row r="44" spans="1:19" ht="15.75" customHeight="1" x14ac:dyDescent="0.25">
      <c r="A44" s="256">
        <v>3448</v>
      </c>
      <c r="B44" s="5" t="s">
        <v>27</v>
      </c>
      <c r="C44" s="9" t="s">
        <v>21</v>
      </c>
      <c r="D44" s="134" t="s">
        <v>15</v>
      </c>
      <c r="E44" s="6">
        <v>42315</v>
      </c>
      <c r="F44" s="7">
        <v>0.625</v>
      </c>
      <c r="G44" s="259">
        <v>105</v>
      </c>
      <c r="H44" s="261" t="s">
        <v>16</v>
      </c>
      <c r="I44" s="263">
        <v>54</v>
      </c>
      <c r="J44" s="3"/>
      <c r="K44" s="256">
        <v>3474</v>
      </c>
      <c r="L44" s="9" t="s">
        <v>21</v>
      </c>
      <c r="M44" s="5" t="s">
        <v>27</v>
      </c>
      <c r="N44" s="134" t="s">
        <v>22</v>
      </c>
      <c r="O44" s="6">
        <v>42380</v>
      </c>
      <c r="P44" s="7">
        <v>0.75</v>
      </c>
      <c r="Q44" s="259">
        <v>63</v>
      </c>
      <c r="R44" s="261" t="s">
        <v>16</v>
      </c>
      <c r="S44" s="263">
        <v>73</v>
      </c>
    </row>
    <row r="45" spans="1:19" ht="15.75" customHeight="1" x14ac:dyDescent="0.25">
      <c r="A45" s="268"/>
      <c r="B45" s="268" t="s">
        <v>29</v>
      </c>
      <c r="C45" s="268"/>
      <c r="D45" s="268"/>
      <c r="E45" s="268"/>
      <c r="F45" s="268"/>
      <c r="G45" s="260"/>
      <c r="H45" s="262"/>
      <c r="I45" s="264"/>
      <c r="J45" s="3"/>
      <c r="K45" s="268"/>
      <c r="L45" s="265" t="s">
        <v>25</v>
      </c>
      <c r="M45" s="266"/>
      <c r="N45" s="257"/>
      <c r="O45" s="257"/>
      <c r="P45" s="258"/>
      <c r="Q45" s="260"/>
      <c r="R45" s="262"/>
      <c r="S45" s="264"/>
    </row>
    <row r="46" spans="1:19" ht="15.75" customHeight="1" x14ac:dyDescent="0.25">
      <c r="A46" s="256">
        <v>3449</v>
      </c>
      <c r="B46" s="65" t="s">
        <v>30</v>
      </c>
      <c r="C46" s="4" t="s">
        <v>13</v>
      </c>
      <c r="D46" s="134" t="s">
        <v>17</v>
      </c>
      <c r="E46" s="6">
        <v>42316</v>
      </c>
      <c r="F46" s="7">
        <v>0.45833333333333331</v>
      </c>
      <c r="G46" s="259">
        <v>40</v>
      </c>
      <c r="H46" s="261" t="s">
        <v>16</v>
      </c>
      <c r="I46" s="263">
        <v>70</v>
      </c>
      <c r="J46" s="3"/>
      <c r="K46" s="256">
        <v>3476</v>
      </c>
      <c r="L46" s="4" t="s">
        <v>13</v>
      </c>
      <c r="M46" s="65" t="s">
        <v>30</v>
      </c>
      <c r="N46" s="134" t="s">
        <v>36</v>
      </c>
      <c r="O46" s="6">
        <v>42377</v>
      </c>
      <c r="P46" s="7">
        <v>0.85416666666666663</v>
      </c>
      <c r="Q46" s="259">
        <v>79</v>
      </c>
      <c r="R46" s="261" t="s">
        <v>16</v>
      </c>
      <c r="S46" s="263">
        <v>37</v>
      </c>
    </row>
    <row r="47" spans="1:19" ht="15.75" customHeight="1" x14ac:dyDescent="0.25">
      <c r="A47" s="268"/>
      <c r="B47" s="265" t="s">
        <v>32</v>
      </c>
      <c r="C47" s="266"/>
      <c r="D47" s="257"/>
      <c r="E47" s="257"/>
      <c r="F47" s="258"/>
      <c r="G47" s="260"/>
      <c r="H47" s="262"/>
      <c r="I47" s="264"/>
      <c r="J47" s="3"/>
      <c r="K47" s="268"/>
      <c r="L47" s="267" t="s">
        <v>18</v>
      </c>
      <c r="M47" s="267"/>
      <c r="N47" s="268"/>
      <c r="O47" s="268"/>
      <c r="P47" s="268"/>
      <c r="Q47" s="260"/>
      <c r="R47" s="262"/>
      <c r="S47" s="264"/>
    </row>
    <row r="48" spans="1:19" ht="15.75" customHeight="1" x14ac:dyDescent="0.25"/>
    <row r="49" spans="1:19" ht="15.75" customHeight="1" x14ac:dyDescent="0.25">
      <c r="A49" s="269" t="s">
        <v>41</v>
      </c>
      <c r="B49" s="270"/>
      <c r="C49" s="270"/>
      <c r="D49" s="270"/>
      <c r="E49" s="270"/>
      <c r="F49" s="270"/>
      <c r="G49" s="270"/>
      <c r="H49" s="270"/>
      <c r="I49" s="271"/>
      <c r="J49" s="3"/>
      <c r="K49" s="269" t="s">
        <v>42</v>
      </c>
      <c r="L49" s="270"/>
      <c r="M49" s="270"/>
      <c r="N49" s="270"/>
      <c r="O49" s="270"/>
      <c r="P49" s="270"/>
      <c r="Q49" s="270"/>
      <c r="R49" s="270"/>
      <c r="S49" s="271"/>
    </row>
    <row r="50" spans="1:19" ht="15.75" customHeight="1" x14ac:dyDescent="0.25">
      <c r="A50" s="3" t="s">
        <v>6</v>
      </c>
      <c r="B50" s="137" t="s">
        <v>7</v>
      </c>
      <c r="C50" s="137" t="s">
        <v>8</v>
      </c>
      <c r="D50" s="134" t="s">
        <v>9</v>
      </c>
      <c r="E50" s="135" t="s">
        <v>10</v>
      </c>
      <c r="F50" s="136" t="s">
        <v>11</v>
      </c>
      <c r="G50" s="256" t="s">
        <v>12</v>
      </c>
      <c r="H50" s="257"/>
      <c r="I50" s="258"/>
      <c r="J50" s="3"/>
      <c r="K50" s="137" t="s">
        <v>6</v>
      </c>
      <c r="L50" s="137" t="s">
        <v>7</v>
      </c>
      <c r="M50" s="137" t="s">
        <v>8</v>
      </c>
      <c r="N50" s="134" t="s">
        <v>9</v>
      </c>
      <c r="O50" s="135" t="s">
        <v>10</v>
      </c>
      <c r="P50" s="136" t="s">
        <v>11</v>
      </c>
      <c r="Q50" s="256" t="s">
        <v>12</v>
      </c>
      <c r="R50" s="257"/>
      <c r="S50" s="258"/>
    </row>
    <row r="51" spans="1:19" ht="15.75" customHeight="1" x14ac:dyDescent="0.25">
      <c r="A51" s="256">
        <v>3450</v>
      </c>
      <c r="B51" s="9" t="s">
        <v>21</v>
      </c>
      <c r="C51" s="5" t="s">
        <v>14</v>
      </c>
      <c r="D51" s="134" t="s">
        <v>15</v>
      </c>
      <c r="E51" s="6">
        <v>42322</v>
      </c>
      <c r="F51" s="7">
        <v>0.625</v>
      </c>
      <c r="G51" s="259">
        <v>45</v>
      </c>
      <c r="H51" s="261" t="s">
        <v>16</v>
      </c>
      <c r="I51" s="263">
        <v>61</v>
      </c>
      <c r="J51" s="3"/>
      <c r="K51" s="256">
        <v>3480</v>
      </c>
      <c r="L51" s="5" t="s">
        <v>14</v>
      </c>
      <c r="M51" s="9" t="s">
        <v>21</v>
      </c>
      <c r="N51" s="134" t="s">
        <v>17</v>
      </c>
      <c r="O51" s="6">
        <v>42386</v>
      </c>
      <c r="P51" s="7">
        <v>0.625</v>
      </c>
      <c r="Q51" s="259">
        <v>58</v>
      </c>
      <c r="R51" s="261" t="s">
        <v>16</v>
      </c>
      <c r="S51" s="263">
        <v>26</v>
      </c>
    </row>
    <row r="52" spans="1:19" ht="15.75" customHeight="1" x14ac:dyDescent="0.25">
      <c r="A52" s="268"/>
      <c r="B52" s="256" t="s">
        <v>25</v>
      </c>
      <c r="C52" s="257"/>
      <c r="D52" s="257"/>
      <c r="E52" s="257"/>
      <c r="F52" s="258"/>
      <c r="G52" s="260"/>
      <c r="H52" s="262"/>
      <c r="I52" s="264"/>
      <c r="J52" s="3"/>
      <c r="K52" s="268"/>
      <c r="L52" s="267" t="s">
        <v>19</v>
      </c>
      <c r="M52" s="267"/>
      <c r="N52" s="268"/>
      <c r="O52" s="268"/>
      <c r="P52" s="268"/>
      <c r="Q52" s="260"/>
      <c r="R52" s="262"/>
      <c r="S52" s="264"/>
    </row>
    <row r="53" spans="1:19" ht="15.75" customHeight="1" x14ac:dyDescent="0.25">
      <c r="A53" s="256">
        <v>3451</v>
      </c>
      <c r="B53" s="4" t="s">
        <v>13</v>
      </c>
      <c r="C53" s="11" t="s">
        <v>31</v>
      </c>
      <c r="D53" s="134" t="s">
        <v>36</v>
      </c>
      <c r="E53" s="6">
        <v>42321</v>
      </c>
      <c r="F53" s="7">
        <v>0.8125</v>
      </c>
      <c r="G53" s="259">
        <v>66</v>
      </c>
      <c r="H53" s="261" t="s">
        <v>16</v>
      </c>
      <c r="I53" s="263">
        <v>29</v>
      </c>
      <c r="J53" s="3"/>
      <c r="K53" s="256">
        <v>3479</v>
      </c>
      <c r="L53" s="11" t="s">
        <v>31</v>
      </c>
      <c r="M53" s="4" t="s">
        <v>13</v>
      </c>
      <c r="N53" s="134" t="s">
        <v>15</v>
      </c>
      <c r="O53" s="6">
        <v>42385</v>
      </c>
      <c r="P53" s="7">
        <v>0.75</v>
      </c>
      <c r="Q53" s="259">
        <v>34</v>
      </c>
      <c r="R53" s="261" t="s">
        <v>16</v>
      </c>
      <c r="S53" s="263">
        <v>63</v>
      </c>
    </row>
    <row r="54" spans="1:19" ht="15.75" customHeight="1" x14ac:dyDescent="0.25">
      <c r="A54" s="268"/>
      <c r="B54" s="267" t="s">
        <v>18</v>
      </c>
      <c r="C54" s="267"/>
      <c r="D54" s="268"/>
      <c r="E54" s="268"/>
      <c r="F54" s="268"/>
      <c r="G54" s="260"/>
      <c r="H54" s="262"/>
      <c r="I54" s="264"/>
      <c r="J54" s="3"/>
      <c r="K54" s="268"/>
      <c r="L54" s="267" t="s">
        <v>33</v>
      </c>
      <c r="M54" s="267"/>
      <c r="N54" s="268"/>
      <c r="O54" s="268"/>
      <c r="P54" s="268"/>
      <c r="Q54" s="260"/>
      <c r="R54" s="262"/>
      <c r="S54" s="264"/>
    </row>
    <row r="55" spans="1:19" ht="15.75" customHeight="1" x14ac:dyDescent="0.25">
      <c r="A55" s="256">
        <v>3452</v>
      </c>
      <c r="B55" s="65" t="s">
        <v>30</v>
      </c>
      <c r="C55" s="5" t="s">
        <v>27</v>
      </c>
      <c r="D55" s="134" t="s">
        <v>17</v>
      </c>
      <c r="E55" s="6">
        <v>42323</v>
      </c>
      <c r="F55" s="7">
        <v>0.45833333333333331</v>
      </c>
      <c r="G55" s="259">
        <v>42</v>
      </c>
      <c r="H55" s="261" t="s">
        <v>16</v>
      </c>
      <c r="I55" s="263">
        <v>53</v>
      </c>
      <c r="J55" s="3"/>
      <c r="K55" s="256">
        <v>3478</v>
      </c>
      <c r="L55" s="5" t="s">
        <v>27</v>
      </c>
      <c r="M55" s="65" t="s">
        <v>30</v>
      </c>
      <c r="N55" s="134" t="s">
        <v>15</v>
      </c>
      <c r="O55" s="6">
        <v>42385</v>
      </c>
      <c r="P55" s="7">
        <v>0.625</v>
      </c>
      <c r="Q55" s="259">
        <v>50</v>
      </c>
      <c r="R55" s="261" t="s">
        <v>16</v>
      </c>
      <c r="S55" s="263">
        <v>43</v>
      </c>
    </row>
    <row r="56" spans="1:19" ht="15.75" customHeight="1" x14ac:dyDescent="0.25">
      <c r="A56" s="268"/>
      <c r="B56" s="256" t="s">
        <v>32</v>
      </c>
      <c r="C56" s="257"/>
      <c r="D56" s="257"/>
      <c r="E56" s="257"/>
      <c r="F56" s="258"/>
      <c r="G56" s="260"/>
      <c r="H56" s="262"/>
      <c r="I56" s="264"/>
      <c r="J56" s="3"/>
      <c r="K56" s="268"/>
      <c r="L56" s="267" t="s">
        <v>29</v>
      </c>
      <c r="M56" s="267"/>
      <c r="N56" s="268"/>
      <c r="O56" s="268"/>
      <c r="P56" s="268"/>
      <c r="Q56" s="260"/>
      <c r="R56" s="262"/>
      <c r="S56" s="264"/>
    </row>
    <row r="57" spans="1:19" ht="15.75" customHeight="1" x14ac:dyDescent="0.25">
      <c r="A57" s="256">
        <v>3453</v>
      </c>
      <c r="B57" s="8" t="s">
        <v>20</v>
      </c>
      <c r="C57" s="10" t="s">
        <v>26</v>
      </c>
      <c r="D57" s="134" t="s">
        <v>22</v>
      </c>
      <c r="E57" s="6">
        <v>42324</v>
      </c>
      <c r="F57" s="7">
        <v>0.8125</v>
      </c>
      <c r="G57" s="259">
        <v>61</v>
      </c>
      <c r="H57" s="261" t="s">
        <v>16</v>
      </c>
      <c r="I57" s="263">
        <v>39</v>
      </c>
      <c r="J57" s="3"/>
      <c r="K57" s="256">
        <v>3481</v>
      </c>
      <c r="L57" s="10" t="s">
        <v>26</v>
      </c>
      <c r="M57" s="8" t="s">
        <v>20</v>
      </c>
      <c r="N57" s="134" t="s">
        <v>15</v>
      </c>
      <c r="O57" s="6">
        <v>42385</v>
      </c>
      <c r="P57" s="7">
        <v>0.8125</v>
      </c>
      <c r="Q57" s="259">
        <v>49</v>
      </c>
      <c r="R57" s="261" t="s">
        <v>16</v>
      </c>
      <c r="S57" s="263">
        <v>39</v>
      </c>
    </row>
    <row r="58" spans="1:19" ht="15.75" customHeight="1" x14ac:dyDescent="0.25">
      <c r="A58" s="268"/>
      <c r="B58" s="256" t="s">
        <v>24</v>
      </c>
      <c r="C58" s="257"/>
      <c r="D58" s="257"/>
      <c r="E58" s="257"/>
      <c r="F58" s="258"/>
      <c r="G58" s="260"/>
      <c r="H58" s="262"/>
      <c r="I58" s="264"/>
      <c r="J58" s="3"/>
      <c r="K58" s="268"/>
      <c r="L58" s="265" t="s">
        <v>28</v>
      </c>
      <c r="M58" s="266"/>
      <c r="N58" s="257"/>
      <c r="O58" s="257"/>
      <c r="P58" s="258"/>
      <c r="Q58" s="260"/>
      <c r="R58" s="262"/>
      <c r="S58" s="264"/>
    </row>
    <row r="59" spans="1:19" ht="15.75" customHeight="1" x14ac:dyDescent="0.25"/>
    <row r="60" spans="1:19" ht="15.75" customHeight="1" x14ac:dyDescent="0.25">
      <c r="A60" s="269" t="s">
        <v>43</v>
      </c>
      <c r="B60" s="270"/>
      <c r="C60" s="270"/>
      <c r="D60" s="270"/>
      <c r="E60" s="270"/>
      <c r="F60" s="270"/>
      <c r="G60" s="270"/>
      <c r="H60" s="270"/>
      <c r="I60" s="271"/>
      <c r="J60" s="3"/>
      <c r="K60" s="269" t="s">
        <v>44</v>
      </c>
      <c r="L60" s="270"/>
      <c r="M60" s="270"/>
      <c r="N60" s="270"/>
      <c r="O60" s="270"/>
      <c r="P60" s="270"/>
      <c r="Q60" s="270"/>
      <c r="R60" s="270"/>
      <c r="S60" s="271"/>
    </row>
    <row r="61" spans="1:19" ht="15.75" customHeight="1" x14ac:dyDescent="0.25">
      <c r="A61" s="3" t="s">
        <v>6</v>
      </c>
      <c r="B61" s="137" t="s">
        <v>7</v>
      </c>
      <c r="C61" s="137" t="s">
        <v>8</v>
      </c>
      <c r="D61" s="134" t="s">
        <v>9</v>
      </c>
      <c r="E61" s="135" t="s">
        <v>10</v>
      </c>
      <c r="F61" s="136" t="s">
        <v>11</v>
      </c>
      <c r="G61" s="256" t="s">
        <v>12</v>
      </c>
      <c r="H61" s="257"/>
      <c r="I61" s="258"/>
      <c r="J61" s="3"/>
      <c r="K61" s="137" t="s">
        <v>6</v>
      </c>
      <c r="L61" s="137" t="s">
        <v>7</v>
      </c>
      <c r="M61" s="137" t="s">
        <v>8</v>
      </c>
      <c r="N61" s="134" t="s">
        <v>9</v>
      </c>
      <c r="O61" s="135" t="s">
        <v>10</v>
      </c>
      <c r="P61" s="136" t="s">
        <v>11</v>
      </c>
      <c r="Q61" s="256" t="s">
        <v>12</v>
      </c>
      <c r="R61" s="257"/>
      <c r="S61" s="258"/>
    </row>
    <row r="62" spans="1:19" ht="15.75" customHeight="1" x14ac:dyDescent="0.25">
      <c r="A62" s="256">
        <v>3454</v>
      </c>
      <c r="B62" s="5" t="s">
        <v>14</v>
      </c>
      <c r="C62" s="65" t="s">
        <v>30</v>
      </c>
      <c r="D62" s="134" t="s">
        <v>17</v>
      </c>
      <c r="E62" s="6">
        <v>42330</v>
      </c>
      <c r="F62" s="7">
        <v>0.625</v>
      </c>
      <c r="G62" s="259">
        <v>82</v>
      </c>
      <c r="H62" s="261" t="s">
        <v>16</v>
      </c>
      <c r="I62" s="263">
        <v>16</v>
      </c>
      <c r="J62" s="3"/>
      <c r="K62" s="256">
        <v>3484</v>
      </c>
      <c r="L62" s="65" t="s">
        <v>30</v>
      </c>
      <c r="M62" s="5" t="s">
        <v>14</v>
      </c>
      <c r="N62" s="134" t="s">
        <v>17</v>
      </c>
      <c r="O62" s="6">
        <v>42393</v>
      </c>
      <c r="P62" s="7">
        <v>0.45833333333333331</v>
      </c>
      <c r="Q62" s="259">
        <v>34</v>
      </c>
      <c r="R62" s="261" t="s">
        <v>16</v>
      </c>
      <c r="S62" s="263">
        <v>64</v>
      </c>
    </row>
    <row r="63" spans="1:19" ht="15.75" customHeight="1" x14ac:dyDescent="0.25">
      <c r="A63" s="268"/>
      <c r="B63" s="268" t="s">
        <v>19</v>
      </c>
      <c r="C63" s="268"/>
      <c r="D63" s="268"/>
      <c r="E63" s="268"/>
      <c r="F63" s="268"/>
      <c r="G63" s="260"/>
      <c r="H63" s="262"/>
      <c r="I63" s="264"/>
      <c r="J63" s="3"/>
      <c r="K63" s="268"/>
      <c r="L63" s="265" t="s">
        <v>32</v>
      </c>
      <c r="M63" s="266"/>
      <c r="N63" s="257"/>
      <c r="O63" s="257"/>
      <c r="P63" s="258"/>
      <c r="Q63" s="260"/>
      <c r="R63" s="262"/>
      <c r="S63" s="264"/>
    </row>
    <row r="64" spans="1:19" ht="15.75" customHeight="1" x14ac:dyDescent="0.25">
      <c r="A64" s="256">
        <v>3455</v>
      </c>
      <c r="B64" s="5" t="s">
        <v>27</v>
      </c>
      <c r="C64" s="4" t="s">
        <v>13</v>
      </c>
      <c r="D64" s="134" t="s">
        <v>36</v>
      </c>
      <c r="E64" s="6">
        <v>42328</v>
      </c>
      <c r="F64" s="7">
        <v>0.80208333333333337</v>
      </c>
      <c r="G64" s="259">
        <v>55</v>
      </c>
      <c r="H64" s="261" t="s">
        <v>16</v>
      </c>
      <c r="I64" s="263">
        <v>56</v>
      </c>
      <c r="J64" s="3"/>
      <c r="K64" s="256">
        <v>3485</v>
      </c>
      <c r="L64" s="4" t="s">
        <v>13</v>
      </c>
      <c r="M64" s="5" t="s">
        <v>27</v>
      </c>
      <c r="N64" s="134" t="s">
        <v>36</v>
      </c>
      <c r="O64" s="6">
        <v>42391</v>
      </c>
      <c r="P64" s="7">
        <v>0.85416666666666663</v>
      </c>
      <c r="Q64" s="259">
        <v>51</v>
      </c>
      <c r="R64" s="261" t="s">
        <v>16</v>
      </c>
      <c r="S64" s="263">
        <v>33</v>
      </c>
    </row>
    <row r="65" spans="1:19" ht="15.75" customHeight="1" x14ac:dyDescent="0.25">
      <c r="A65" s="268"/>
      <c r="B65" s="267" t="s">
        <v>29</v>
      </c>
      <c r="C65" s="267"/>
      <c r="D65" s="268"/>
      <c r="E65" s="268"/>
      <c r="F65" s="268"/>
      <c r="G65" s="260"/>
      <c r="H65" s="262"/>
      <c r="I65" s="264"/>
      <c r="J65" s="3"/>
      <c r="K65" s="268"/>
      <c r="L65" s="267" t="s">
        <v>18</v>
      </c>
      <c r="M65" s="267"/>
      <c r="N65" s="268"/>
      <c r="O65" s="268"/>
      <c r="P65" s="268"/>
      <c r="Q65" s="260"/>
      <c r="R65" s="262"/>
      <c r="S65" s="264"/>
    </row>
    <row r="66" spans="1:19" ht="15.75" customHeight="1" x14ac:dyDescent="0.25">
      <c r="A66" s="256">
        <v>3456</v>
      </c>
      <c r="B66" s="10" t="s">
        <v>26</v>
      </c>
      <c r="C66" s="9" t="s">
        <v>21</v>
      </c>
      <c r="D66" s="134" t="s">
        <v>36</v>
      </c>
      <c r="E66" s="6">
        <v>42328</v>
      </c>
      <c r="F66" s="7">
        <v>0.77083333333333337</v>
      </c>
      <c r="G66" s="259">
        <v>64</v>
      </c>
      <c r="H66" s="261" t="s">
        <v>16</v>
      </c>
      <c r="I66" s="263">
        <v>54</v>
      </c>
      <c r="J66" s="3"/>
      <c r="K66" s="256">
        <v>3483</v>
      </c>
      <c r="L66" s="9" t="s">
        <v>21</v>
      </c>
      <c r="M66" s="10" t="s">
        <v>26</v>
      </c>
      <c r="N66" s="134" t="s">
        <v>138</v>
      </c>
      <c r="O66" s="6">
        <v>42390</v>
      </c>
      <c r="P66" s="7">
        <v>0.77083333333333337</v>
      </c>
      <c r="Q66" s="259">
        <v>56</v>
      </c>
      <c r="R66" s="261" t="s">
        <v>16</v>
      </c>
      <c r="S66" s="263">
        <v>62</v>
      </c>
    </row>
    <row r="67" spans="1:19" ht="15.75" customHeight="1" x14ac:dyDescent="0.25">
      <c r="A67" s="268"/>
      <c r="B67" s="256" t="s">
        <v>28</v>
      </c>
      <c r="C67" s="257"/>
      <c r="D67" s="257"/>
      <c r="E67" s="257"/>
      <c r="F67" s="258"/>
      <c r="G67" s="260"/>
      <c r="H67" s="262"/>
      <c r="I67" s="264"/>
      <c r="J67" s="3"/>
      <c r="K67" s="268"/>
      <c r="L67" s="265" t="s">
        <v>25</v>
      </c>
      <c r="M67" s="266"/>
      <c r="N67" s="257"/>
      <c r="O67" s="257"/>
      <c r="P67" s="258"/>
      <c r="Q67" s="260"/>
      <c r="R67" s="262"/>
      <c r="S67" s="264"/>
    </row>
    <row r="68" spans="1:19" ht="15.75" customHeight="1" x14ac:dyDescent="0.25">
      <c r="A68" s="256">
        <v>3457</v>
      </c>
      <c r="B68" s="11" t="s">
        <v>31</v>
      </c>
      <c r="C68" s="8" t="s">
        <v>20</v>
      </c>
      <c r="D68" s="134" t="s">
        <v>15</v>
      </c>
      <c r="E68" s="6">
        <v>42329</v>
      </c>
      <c r="F68" s="7">
        <v>0.75</v>
      </c>
      <c r="G68" s="259">
        <v>28</v>
      </c>
      <c r="H68" s="261" t="s">
        <v>16</v>
      </c>
      <c r="I68" s="263">
        <v>73</v>
      </c>
      <c r="J68" s="3"/>
      <c r="K68" s="256">
        <v>3482</v>
      </c>
      <c r="L68" s="8" t="s">
        <v>20</v>
      </c>
      <c r="M68" s="11" t="s">
        <v>31</v>
      </c>
      <c r="N68" s="134" t="s">
        <v>22</v>
      </c>
      <c r="O68" s="6">
        <v>42394</v>
      </c>
      <c r="P68" s="7">
        <v>0.8125</v>
      </c>
      <c r="Q68" s="259">
        <v>73</v>
      </c>
      <c r="R68" s="261" t="s">
        <v>16</v>
      </c>
      <c r="S68" s="263">
        <v>36</v>
      </c>
    </row>
    <row r="69" spans="1:19" ht="15.75" customHeight="1" x14ac:dyDescent="0.25">
      <c r="A69" s="268"/>
      <c r="B69" s="268" t="s">
        <v>33</v>
      </c>
      <c r="C69" s="268"/>
      <c r="D69" s="268"/>
      <c r="E69" s="268"/>
      <c r="F69" s="268"/>
      <c r="G69" s="260"/>
      <c r="H69" s="262"/>
      <c r="I69" s="264"/>
      <c r="J69" s="3"/>
      <c r="K69" s="268"/>
      <c r="L69" s="265" t="s">
        <v>24</v>
      </c>
      <c r="M69" s="266"/>
      <c r="N69" s="257"/>
      <c r="O69" s="257"/>
      <c r="P69" s="258"/>
      <c r="Q69" s="260"/>
      <c r="R69" s="262"/>
      <c r="S69" s="264"/>
    </row>
    <row r="70" spans="1:19" ht="15.75" customHeight="1" x14ac:dyDescent="0.25"/>
    <row r="71" spans="1:19" ht="15.75" customHeight="1" x14ac:dyDescent="0.25">
      <c r="A71" s="269" t="s">
        <v>45</v>
      </c>
      <c r="B71" s="270"/>
      <c r="C71" s="270"/>
      <c r="D71" s="270"/>
      <c r="E71" s="270"/>
      <c r="F71" s="270"/>
      <c r="G71" s="270"/>
      <c r="H71" s="270"/>
      <c r="I71" s="271"/>
      <c r="J71" s="3"/>
      <c r="K71" s="269" t="s">
        <v>46</v>
      </c>
      <c r="L71" s="270"/>
      <c r="M71" s="270"/>
      <c r="N71" s="270"/>
      <c r="O71" s="270"/>
      <c r="P71" s="270"/>
      <c r="Q71" s="270"/>
      <c r="R71" s="270"/>
      <c r="S71" s="271"/>
    </row>
    <row r="72" spans="1:19" ht="15.75" customHeight="1" x14ac:dyDescent="0.25">
      <c r="A72" s="3" t="s">
        <v>6</v>
      </c>
      <c r="B72" s="137" t="s">
        <v>7</v>
      </c>
      <c r="C72" s="137" t="s">
        <v>8</v>
      </c>
      <c r="D72" s="134" t="s">
        <v>9</v>
      </c>
      <c r="E72" s="135" t="s">
        <v>10</v>
      </c>
      <c r="F72" s="136" t="s">
        <v>11</v>
      </c>
      <c r="G72" s="256" t="s">
        <v>12</v>
      </c>
      <c r="H72" s="257"/>
      <c r="I72" s="258"/>
      <c r="J72" s="3"/>
      <c r="K72" s="137" t="s">
        <v>6</v>
      </c>
      <c r="L72" s="137" t="s">
        <v>7</v>
      </c>
      <c r="M72" s="137" t="s">
        <v>8</v>
      </c>
      <c r="N72" s="134" t="s">
        <v>9</v>
      </c>
      <c r="O72" s="135" t="s">
        <v>10</v>
      </c>
      <c r="P72" s="136" t="s">
        <v>11</v>
      </c>
      <c r="Q72" s="256" t="s">
        <v>12</v>
      </c>
      <c r="R72" s="257"/>
      <c r="S72" s="258"/>
    </row>
    <row r="73" spans="1:19" ht="15.75" customHeight="1" x14ac:dyDescent="0.25">
      <c r="A73" s="256">
        <v>3458</v>
      </c>
      <c r="B73" s="5" t="s">
        <v>27</v>
      </c>
      <c r="C73" s="5" t="s">
        <v>14</v>
      </c>
      <c r="D73" s="134" t="s">
        <v>15</v>
      </c>
      <c r="E73" s="6">
        <v>42336</v>
      </c>
      <c r="F73" s="7">
        <v>0.71875</v>
      </c>
      <c r="G73" s="259">
        <v>41</v>
      </c>
      <c r="H73" s="261" t="s">
        <v>16</v>
      </c>
      <c r="I73" s="263">
        <v>65</v>
      </c>
      <c r="J73" s="3"/>
      <c r="K73" s="256">
        <v>3486</v>
      </c>
      <c r="L73" s="5" t="s">
        <v>14</v>
      </c>
      <c r="M73" s="5" t="s">
        <v>27</v>
      </c>
      <c r="N73" s="134" t="s">
        <v>36</v>
      </c>
      <c r="O73" s="6">
        <v>42398</v>
      </c>
      <c r="P73" s="7">
        <v>0.74305555555555547</v>
      </c>
      <c r="Q73" s="259">
        <v>56</v>
      </c>
      <c r="R73" s="261" t="s">
        <v>16</v>
      </c>
      <c r="S73" s="263">
        <v>35</v>
      </c>
    </row>
    <row r="74" spans="1:19" ht="15.75" customHeight="1" x14ac:dyDescent="0.25">
      <c r="A74" s="268"/>
      <c r="B74" s="268" t="s">
        <v>29</v>
      </c>
      <c r="C74" s="268"/>
      <c r="D74" s="268"/>
      <c r="E74" s="268"/>
      <c r="F74" s="268"/>
      <c r="G74" s="260"/>
      <c r="H74" s="262"/>
      <c r="I74" s="264"/>
      <c r="J74" s="3"/>
      <c r="K74" s="268"/>
      <c r="L74" s="267" t="s">
        <v>29</v>
      </c>
      <c r="M74" s="267"/>
      <c r="N74" s="268"/>
      <c r="O74" s="268"/>
      <c r="P74" s="268"/>
      <c r="Q74" s="260"/>
      <c r="R74" s="262"/>
      <c r="S74" s="264"/>
    </row>
    <row r="75" spans="1:19" ht="15.75" customHeight="1" x14ac:dyDescent="0.25">
      <c r="A75" s="256">
        <v>3459</v>
      </c>
      <c r="B75" s="9" t="s">
        <v>21</v>
      </c>
      <c r="C75" s="11" t="s">
        <v>31</v>
      </c>
      <c r="D75" s="134" t="s">
        <v>15</v>
      </c>
      <c r="E75" s="6">
        <v>42336</v>
      </c>
      <c r="F75" s="7">
        <v>0.63541666666666663</v>
      </c>
      <c r="G75" s="259">
        <v>51</v>
      </c>
      <c r="H75" s="261" t="s">
        <v>16</v>
      </c>
      <c r="I75" s="263">
        <v>26</v>
      </c>
      <c r="J75" s="3"/>
      <c r="K75" s="256">
        <v>3487</v>
      </c>
      <c r="L75" s="11" t="s">
        <v>31</v>
      </c>
      <c r="M75" s="9" t="s">
        <v>21</v>
      </c>
      <c r="N75" s="134" t="s">
        <v>15</v>
      </c>
      <c r="O75" s="6">
        <v>42399</v>
      </c>
      <c r="P75" s="7">
        <v>0.75</v>
      </c>
      <c r="Q75" s="259">
        <v>54</v>
      </c>
      <c r="R75" s="261" t="s">
        <v>16</v>
      </c>
      <c r="S75" s="263">
        <v>62</v>
      </c>
    </row>
    <row r="76" spans="1:19" ht="15.75" customHeight="1" x14ac:dyDescent="0.25">
      <c r="A76" s="268"/>
      <c r="B76" s="256" t="s">
        <v>25</v>
      </c>
      <c r="C76" s="257"/>
      <c r="D76" s="257"/>
      <c r="E76" s="257"/>
      <c r="F76" s="258"/>
      <c r="G76" s="260"/>
      <c r="H76" s="262"/>
      <c r="I76" s="264"/>
      <c r="J76" s="3"/>
      <c r="K76" s="268"/>
      <c r="L76" s="267" t="s">
        <v>33</v>
      </c>
      <c r="M76" s="267"/>
      <c r="N76" s="268"/>
      <c r="O76" s="268"/>
      <c r="P76" s="268"/>
      <c r="Q76" s="260"/>
      <c r="R76" s="262"/>
      <c r="S76" s="264"/>
    </row>
    <row r="77" spans="1:19" ht="15.75" customHeight="1" x14ac:dyDescent="0.25">
      <c r="A77" s="256">
        <v>3460</v>
      </c>
      <c r="B77" s="4" t="s">
        <v>13</v>
      </c>
      <c r="C77" s="8" t="s">
        <v>20</v>
      </c>
      <c r="D77" s="134" t="s">
        <v>36</v>
      </c>
      <c r="E77" s="6">
        <v>42335</v>
      </c>
      <c r="F77" s="7">
        <v>0.85416666666666663</v>
      </c>
      <c r="G77" s="259">
        <v>59</v>
      </c>
      <c r="H77" s="261" t="s">
        <v>16</v>
      </c>
      <c r="I77" s="263">
        <v>46</v>
      </c>
      <c r="J77" s="3"/>
      <c r="K77" s="256">
        <v>3488</v>
      </c>
      <c r="L77" s="8" t="s">
        <v>20</v>
      </c>
      <c r="M77" s="4" t="s">
        <v>13</v>
      </c>
      <c r="N77" s="134" t="s">
        <v>22</v>
      </c>
      <c r="O77" s="6">
        <v>42401</v>
      </c>
      <c r="P77" s="7">
        <v>0.8125</v>
      </c>
      <c r="Q77" s="259"/>
      <c r="R77" s="261" t="s">
        <v>16</v>
      </c>
      <c r="S77" s="263"/>
    </row>
    <row r="78" spans="1:19" ht="15.75" customHeight="1" x14ac:dyDescent="0.25">
      <c r="A78" s="268"/>
      <c r="B78" s="267" t="s">
        <v>18</v>
      </c>
      <c r="C78" s="267"/>
      <c r="D78" s="268"/>
      <c r="E78" s="268"/>
      <c r="F78" s="268"/>
      <c r="G78" s="260"/>
      <c r="H78" s="262"/>
      <c r="I78" s="264"/>
      <c r="J78" s="3"/>
      <c r="K78" s="268"/>
      <c r="L78" s="265" t="s">
        <v>24</v>
      </c>
      <c r="M78" s="266"/>
      <c r="N78" s="257"/>
      <c r="O78" s="257"/>
      <c r="P78" s="258"/>
      <c r="Q78" s="260"/>
      <c r="R78" s="262"/>
      <c r="S78" s="264"/>
    </row>
    <row r="79" spans="1:19" ht="15.75" customHeight="1" x14ac:dyDescent="0.25">
      <c r="A79" s="256">
        <v>3461</v>
      </c>
      <c r="B79" s="65" t="s">
        <v>30</v>
      </c>
      <c r="C79" s="10" t="s">
        <v>26</v>
      </c>
      <c r="D79" s="134" t="s">
        <v>47</v>
      </c>
      <c r="E79" s="6">
        <v>42319</v>
      </c>
      <c r="F79" s="7">
        <v>0.79166666666666663</v>
      </c>
      <c r="G79" s="259">
        <v>52</v>
      </c>
      <c r="H79" s="261" t="s">
        <v>16</v>
      </c>
      <c r="I79" s="263">
        <v>66</v>
      </c>
      <c r="J79" s="3"/>
      <c r="K79" s="256">
        <v>3489</v>
      </c>
      <c r="L79" s="10" t="s">
        <v>26</v>
      </c>
      <c r="M79" s="65" t="s">
        <v>30</v>
      </c>
      <c r="N79" s="134" t="s">
        <v>15</v>
      </c>
      <c r="O79" s="6">
        <v>42399</v>
      </c>
      <c r="P79" s="7">
        <v>0.8125</v>
      </c>
      <c r="Q79" s="259"/>
      <c r="R79" s="261" t="s">
        <v>16</v>
      </c>
      <c r="S79" s="263"/>
    </row>
    <row r="80" spans="1:19" ht="15.75" customHeight="1" x14ac:dyDescent="0.25">
      <c r="A80" s="268"/>
      <c r="B80" s="256" t="s">
        <v>32</v>
      </c>
      <c r="C80" s="257"/>
      <c r="D80" s="257"/>
      <c r="E80" s="257"/>
      <c r="F80" s="258"/>
      <c r="G80" s="260"/>
      <c r="H80" s="262"/>
      <c r="I80" s="264"/>
      <c r="J80" s="3"/>
      <c r="K80" s="268"/>
      <c r="L80" s="265" t="s">
        <v>28</v>
      </c>
      <c r="M80" s="266"/>
      <c r="N80" s="257"/>
      <c r="O80" s="257"/>
      <c r="P80" s="258"/>
      <c r="Q80" s="260"/>
      <c r="R80" s="262"/>
      <c r="S80" s="264"/>
    </row>
  </sheetData>
  <mergeCells count="312">
    <mergeCell ref="A1:S1"/>
    <mergeCell ref="A2:S2"/>
    <mergeCell ref="A4:I4"/>
    <mergeCell ref="K4:S4"/>
    <mergeCell ref="A5:I5"/>
    <mergeCell ref="K5:S5"/>
    <mergeCell ref="B8:F8"/>
    <mergeCell ref="L8:P8"/>
    <mergeCell ref="A9:A10"/>
    <mergeCell ref="G9:G10"/>
    <mergeCell ref="H9:H10"/>
    <mergeCell ref="I9:I10"/>
    <mergeCell ref="K9:K10"/>
    <mergeCell ref="Q6:S6"/>
    <mergeCell ref="A7:A8"/>
    <mergeCell ref="G7:G8"/>
    <mergeCell ref="H7:H8"/>
    <mergeCell ref="I7:I8"/>
    <mergeCell ref="K7:K8"/>
    <mergeCell ref="Q7:Q8"/>
    <mergeCell ref="R7:R8"/>
    <mergeCell ref="S7:S8"/>
    <mergeCell ref="Q9:Q10"/>
    <mergeCell ref="R9:R10"/>
    <mergeCell ref="S9:S10"/>
    <mergeCell ref="B10:F10"/>
    <mergeCell ref="L10:P10"/>
    <mergeCell ref="A11:A12"/>
    <mergeCell ref="G11:G12"/>
    <mergeCell ref="H11:H12"/>
    <mergeCell ref="I11:I12"/>
    <mergeCell ref="K11:K12"/>
    <mergeCell ref="Q13:Q14"/>
    <mergeCell ref="R13:R14"/>
    <mergeCell ref="S13:S14"/>
    <mergeCell ref="B14:F14"/>
    <mergeCell ref="L14:P14"/>
    <mergeCell ref="A16:I16"/>
    <mergeCell ref="K16:S16"/>
    <mergeCell ref="Q11:Q12"/>
    <mergeCell ref="R11:R12"/>
    <mergeCell ref="S11:S12"/>
    <mergeCell ref="B12:F12"/>
    <mergeCell ref="L12:P12"/>
    <mergeCell ref="A13:A14"/>
    <mergeCell ref="G13:G14"/>
    <mergeCell ref="H13:H14"/>
    <mergeCell ref="I13:I14"/>
    <mergeCell ref="K13:K14"/>
    <mergeCell ref="B19:F19"/>
    <mergeCell ref="L19:P19"/>
    <mergeCell ref="A20:A21"/>
    <mergeCell ref="G20:G21"/>
    <mergeCell ref="H20:H21"/>
    <mergeCell ref="I20:I21"/>
    <mergeCell ref="K20:K21"/>
    <mergeCell ref="G17:I17"/>
    <mergeCell ref="Q17:S17"/>
    <mergeCell ref="A18:A19"/>
    <mergeCell ref="G18:G19"/>
    <mergeCell ref="H18:H19"/>
    <mergeCell ref="I18:I19"/>
    <mergeCell ref="K18:K19"/>
    <mergeCell ref="Q18:Q19"/>
    <mergeCell ref="R18:R19"/>
    <mergeCell ref="S18:S19"/>
    <mergeCell ref="Q20:Q21"/>
    <mergeCell ref="R20:R21"/>
    <mergeCell ref="S20:S21"/>
    <mergeCell ref="B21:F21"/>
    <mergeCell ref="L21:P21"/>
    <mergeCell ref="A27:I27"/>
    <mergeCell ref="K27:S27"/>
    <mergeCell ref="Q22:Q23"/>
    <mergeCell ref="R22:R23"/>
    <mergeCell ref="S22:S23"/>
    <mergeCell ref="B23:F23"/>
    <mergeCell ref="L23:P23"/>
    <mergeCell ref="A24:A25"/>
    <mergeCell ref="G24:G25"/>
    <mergeCell ref="H24:H25"/>
    <mergeCell ref="I24:I25"/>
    <mergeCell ref="K24:K25"/>
    <mergeCell ref="A22:A23"/>
    <mergeCell ref="G22:G23"/>
    <mergeCell ref="H22:H23"/>
    <mergeCell ref="I22:I23"/>
    <mergeCell ref="K22:K23"/>
    <mergeCell ref="Q24:Q25"/>
    <mergeCell ref="R24:R25"/>
    <mergeCell ref="S24:S25"/>
    <mergeCell ref="B25:F25"/>
    <mergeCell ref="L25:P25"/>
    <mergeCell ref="B30:F30"/>
    <mergeCell ref="L30:P30"/>
    <mergeCell ref="A31:A32"/>
    <mergeCell ref="G31:G32"/>
    <mergeCell ref="H31:H32"/>
    <mergeCell ref="I31:I32"/>
    <mergeCell ref="K31:K32"/>
    <mergeCell ref="G28:I28"/>
    <mergeCell ref="Q28:S28"/>
    <mergeCell ref="A29:A30"/>
    <mergeCell ref="G29:G30"/>
    <mergeCell ref="H29:H30"/>
    <mergeCell ref="I29:I30"/>
    <mergeCell ref="K29:K30"/>
    <mergeCell ref="Q29:Q30"/>
    <mergeCell ref="R29:R30"/>
    <mergeCell ref="S29:S30"/>
    <mergeCell ref="Q31:Q32"/>
    <mergeCell ref="R31:R32"/>
    <mergeCell ref="S31:S32"/>
    <mergeCell ref="B32:F32"/>
    <mergeCell ref="L32:P32"/>
    <mergeCell ref="A38:I38"/>
    <mergeCell ref="K38:S38"/>
    <mergeCell ref="Q33:Q34"/>
    <mergeCell ref="R33:R34"/>
    <mergeCell ref="S33:S34"/>
    <mergeCell ref="B34:F34"/>
    <mergeCell ref="L34:P34"/>
    <mergeCell ref="A35:A36"/>
    <mergeCell ref="G35:G36"/>
    <mergeCell ref="H35:H36"/>
    <mergeCell ref="I35:I36"/>
    <mergeCell ref="K35:K36"/>
    <mergeCell ref="A33:A34"/>
    <mergeCell ref="G33:G34"/>
    <mergeCell ref="H33:H34"/>
    <mergeCell ref="I33:I34"/>
    <mergeCell ref="K33:K34"/>
    <mergeCell ref="Q35:Q36"/>
    <mergeCell ref="R35:R36"/>
    <mergeCell ref="S35:S36"/>
    <mergeCell ref="B36:F36"/>
    <mergeCell ref="L36:P36"/>
    <mergeCell ref="B41:F41"/>
    <mergeCell ref="L41:P41"/>
    <mergeCell ref="A42:A43"/>
    <mergeCell ref="G42:G43"/>
    <mergeCell ref="H42:H43"/>
    <mergeCell ref="I42:I43"/>
    <mergeCell ref="K42:K43"/>
    <mergeCell ref="G39:I39"/>
    <mergeCell ref="Q39:S39"/>
    <mergeCell ref="A40:A41"/>
    <mergeCell ref="G40:G41"/>
    <mergeCell ref="H40:H41"/>
    <mergeCell ref="I40:I41"/>
    <mergeCell ref="K40:K41"/>
    <mergeCell ref="Q40:Q41"/>
    <mergeCell ref="R40:R41"/>
    <mergeCell ref="S40:S41"/>
    <mergeCell ref="Q42:Q43"/>
    <mergeCell ref="R42:R43"/>
    <mergeCell ref="S42:S43"/>
    <mergeCell ref="B43:F43"/>
    <mergeCell ref="L43:P43"/>
    <mergeCell ref="A49:I49"/>
    <mergeCell ref="K49:S49"/>
    <mergeCell ref="Q44:Q45"/>
    <mergeCell ref="R44:R45"/>
    <mergeCell ref="S44:S45"/>
    <mergeCell ref="B45:F45"/>
    <mergeCell ref="L45:P45"/>
    <mergeCell ref="A46:A47"/>
    <mergeCell ref="G46:G47"/>
    <mergeCell ref="H46:H47"/>
    <mergeCell ref="I46:I47"/>
    <mergeCell ref="K46:K47"/>
    <mergeCell ref="A44:A45"/>
    <mergeCell ref="G44:G45"/>
    <mergeCell ref="H44:H45"/>
    <mergeCell ref="I44:I45"/>
    <mergeCell ref="K44:K45"/>
    <mergeCell ref="Q46:Q47"/>
    <mergeCell ref="R46:R47"/>
    <mergeCell ref="S46:S47"/>
    <mergeCell ref="B47:F47"/>
    <mergeCell ref="L47:P47"/>
    <mergeCell ref="B52:F52"/>
    <mergeCell ref="L52:P52"/>
    <mergeCell ref="A53:A54"/>
    <mergeCell ref="G53:G54"/>
    <mergeCell ref="H53:H54"/>
    <mergeCell ref="I53:I54"/>
    <mergeCell ref="K53:K54"/>
    <mergeCell ref="G50:I50"/>
    <mergeCell ref="Q50:S50"/>
    <mergeCell ref="A51:A52"/>
    <mergeCell ref="G51:G52"/>
    <mergeCell ref="H51:H52"/>
    <mergeCell ref="I51:I52"/>
    <mergeCell ref="K51:K52"/>
    <mergeCell ref="Q51:Q52"/>
    <mergeCell ref="R51:R52"/>
    <mergeCell ref="S51:S52"/>
    <mergeCell ref="Q53:Q54"/>
    <mergeCell ref="R53:R54"/>
    <mergeCell ref="S53:S54"/>
    <mergeCell ref="B54:F54"/>
    <mergeCell ref="L54:P54"/>
    <mergeCell ref="A60:I60"/>
    <mergeCell ref="K60:S60"/>
    <mergeCell ref="Q55:Q56"/>
    <mergeCell ref="R55:R56"/>
    <mergeCell ref="S55:S56"/>
    <mergeCell ref="B56:F56"/>
    <mergeCell ref="L56:P56"/>
    <mergeCell ref="A57:A58"/>
    <mergeCell ref="G57:G58"/>
    <mergeCell ref="H57:H58"/>
    <mergeCell ref="I57:I58"/>
    <mergeCell ref="K57:K58"/>
    <mergeCell ref="A55:A56"/>
    <mergeCell ref="G55:G56"/>
    <mergeCell ref="H55:H56"/>
    <mergeCell ref="I55:I56"/>
    <mergeCell ref="K55:K56"/>
    <mergeCell ref="Q57:Q58"/>
    <mergeCell ref="R57:R58"/>
    <mergeCell ref="S57:S58"/>
    <mergeCell ref="B58:F58"/>
    <mergeCell ref="L58:P58"/>
    <mergeCell ref="S64:S65"/>
    <mergeCell ref="B65:F65"/>
    <mergeCell ref="L65:P65"/>
    <mergeCell ref="G61:I61"/>
    <mergeCell ref="Q61:S61"/>
    <mergeCell ref="A62:A63"/>
    <mergeCell ref="G62:G63"/>
    <mergeCell ref="H62:H63"/>
    <mergeCell ref="I62:I63"/>
    <mergeCell ref="K62:K63"/>
    <mergeCell ref="Q62:Q63"/>
    <mergeCell ref="R62:R63"/>
    <mergeCell ref="S62:S63"/>
    <mergeCell ref="B63:F63"/>
    <mergeCell ref="L63:P63"/>
    <mergeCell ref="A64:A65"/>
    <mergeCell ref="G64:G65"/>
    <mergeCell ref="H64:H65"/>
    <mergeCell ref="I64:I65"/>
    <mergeCell ref="K64:K65"/>
    <mergeCell ref="Q64:Q65"/>
    <mergeCell ref="R64:R65"/>
    <mergeCell ref="R66:R67"/>
    <mergeCell ref="S66:S67"/>
    <mergeCell ref="B67:F67"/>
    <mergeCell ref="L67:P67"/>
    <mergeCell ref="A68:A69"/>
    <mergeCell ref="G68:G69"/>
    <mergeCell ref="H68:H69"/>
    <mergeCell ref="I68:I69"/>
    <mergeCell ref="K68:K69"/>
    <mergeCell ref="A66:A67"/>
    <mergeCell ref="G66:G67"/>
    <mergeCell ref="H66:H67"/>
    <mergeCell ref="I66:I67"/>
    <mergeCell ref="K66:K67"/>
    <mergeCell ref="Q68:Q69"/>
    <mergeCell ref="R68:R69"/>
    <mergeCell ref="S68:S69"/>
    <mergeCell ref="B69:F69"/>
    <mergeCell ref="L69:P69"/>
    <mergeCell ref="A75:A76"/>
    <mergeCell ref="G75:G76"/>
    <mergeCell ref="H75:H76"/>
    <mergeCell ref="I75:I76"/>
    <mergeCell ref="K75:K76"/>
    <mergeCell ref="G72:I72"/>
    <mergeCell ref="L78:P78"/>
    <mergeCell ref="A79:A80"/>
    <mergeCell ref="G79:G80"/>
    <mergeCell ref="H79:H80"/>
    <mergeCell ref="I79:I80"/>
    <mergeCell ref="K79:K80"/>
    <mergeCell ref="A73:A74"/>
    <mergeCell ref="G73:G74"/>
    <mergeCell ref="H73:H74"/>
    <mergeCell ref="I73:I74"/>
    <mergeCell ref="K73:K74"/>
    <mergeCell ref="B74:F74"/>
    <mergeCell ref="L74:P74"/>
    <mergeCell ref="B76:F76"/>
    <mergeCell ref="L76:P76"/>
    <mergeCell ref="A77:A78"/>
    <mergeCell ref="G6:I6"/>
    <mergeCell ref="Q79:Q80"/>
    <mergeCell ref="R79:R80"/>
    <mergeCell ref="S79:S80"/>
    <mergeCell ref="B80:F80"/>
    <mergeCell ref="L80:P80"/>
    <mergeCell ref="Q77:Q78"/>
    <mergeCell ref="R77:R78"/>
    <mergeCell ref="S77:S78"/>
    <mergeCell ref="B78:F78"/>
    <mergeCell ref="G77:G78"/>
    <mergeCell ref="H77:H78"/>
    <mergeCell ref="I77:I78"/>
    <mergeCell ref="K77:K78"/>
    <mergeCell ref="Q72:S72"/>
    <mergeCell ref="Q73:Q74"/>
    <mergeCell ref="R73:R74"/>
    <mergeCell ref="S73:S74"/>
    <mergeCell ref="Q75:Q76"/>
    <mergeCell ref="R75:R76"/>
    <mergeCell ref="S75:S76"/>
    <mergeCell ref="A71:I71"/>
    <mergeCell ref="K71:S71"/>
    <mergeCell ref="Q66:Q6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44"/>
  <sheetViews>
    <sheetView zoomScaleNormal="100" workbookViewId="0">
      <selection activeCell="J17" sqref="J17"/>
    </sheetView>
  </sheetViews>
  <sheetFormatPr defaultRowHeight="15.75" x14ac:dyDescent="0.25"/>
  <cols>
    <col min="1" max="1" width="4.28515625" customWidth="1"/>
    <col min="2" max="2" width="5.7109375" style="16" customWidth="1"/>
    <col min="3" max="3" width="22.85546875" customWidth="1"/>
    <col min="4" max="4" width="11.85546875" customWidth="1"/>
    <col min="5" max="5" width="3.42578125" customWidth="1"/>
    <col min="6" max="6" width="13" style="1" customWidth="1"/>
    <col min="7" max="7" width="12.42578125" style="1" customWidth="1"/>
    <col min="8" max="8" width="11.7109375" style="1" customWidth="1"/>
    <col min="10" max="10" width="21.85546875" style="3" customWidth="1"/>
    <col min="11" max="11" width="6" style="3" customWidth="1"/>
    <col min="12" max="13" width="4.7109375" style="21" customWidth="1"/>
    <col min="14" max="17" width="4.7109375" style="3" customWidth="1"/>
    <col min="18" max="25" width="4.7109375" style="1" customWidth="1"/>
    <col min="251" max="251" width="8.85546875" customWidth="1"/>
    <col min="252" max="252" width="5.7109375" customWidth="1"/>
    <col min="253" max="253" width="22.85546875" customWidth="1"/>
    <col min="254" max="254" width="11.85546875" bestFit="1" customWidth="1"/>
    <col min="255" max="255" width="3.42578125" customWidth="1"/>
    <col min="256" max="256" width="13" customWidth="1"/>
    <col min="257" max="257" width="12.42578125" customWidth="1"/>
    <col min="258" max="258" width="11.7109375" bestFit="1" customWidth="1"/>
    <col min="507" max="507" width="8.85546875" customWidth="1"/>
    <col min="508" max="508" width="5.7109375" customWidth="1"/>
    <col min="509" max="509" width="22.85546875" customWidth="1"/>
    <col min="510" max="510" width="11.85546875" bestFit="1" customWidth="1"/>
    <col min="511" max="511" width="3.42578125" customWidth="1"/>
    <col min="512" max="512" width="13" customWidth="1"/>
    <col min="513" max="513" width="12.42578125" customWidth="1"/>
    <col min="514" max="514" width="11.7109375" bestFit="1" customWidth="1"/>
    <col min="763" max="763" width="8.85546875" customWidth="1"/>
    <col min="764" max="764" width="5.7109375" customWidth="1"/>
    <col min="765" max="765" width="22.85546875" customWidth="1"/>
    <col min="766" max="766" width="11.85546875" bestFit="1" customWidth="1"/>
    <col min="767" max="767" width="3.42578125" customWidth="1"/>
    <col min="768" max="768" width="13" customWidth="1"/>
    <col min="769" max="769" width="12.42578125" customWidth="1"/>
    <col min="770" max="770" width="11.7109375" bestFit="1" customWidth="1"/>
    <col min="1019" max="1019" width="8.85546875" customWidth="1"/>
    <col min="1020" max="1020" width="5.7109375" customWidth="1"/>
    <col min="1021" max="1021" width="22.85546875" customWidth="1"/>
    <col min="1022" max="1022" width="11.85546875" bestFit="1" customWidth="1"/>
    <col min="1023" max="1023" width="3.42578125" customWidth="1"/>
    <col min="1024" max="1024" width="13" customWidth="1"/>
    <col min="1025" max="1025" width="12.42578125" customWidth="1"/>
    <col min="1026" max="1026" width="11.7109375" bestFit="1" customWidth="1"/>
    <col min="1275" max="1275" width="8.85546875" customWidth="1"/>
    <col min="1276" max="1276" width="5.7109375" customWidth="1"/>
    <col min="1277" max="1277" width="22.85546875" customWidth="1"/>
    <col min="1278" max="1278" width="11.85546875" bestFit="1" customWidth="1"/>
    <col min="1279" max="1279" width="3.42578125" customWidth="1"/>
    <col min="1280" max="1280" width="13" customWidth="1"/>
    <col min="1281" max="1281" width="12.42578125" customWidth="1"/>
    <col min="1282" max="1282" width="11.7109375" bestFit="1" customWidth="1"/>
    <col min="1531" max="1531" width="8.85546875" customWidth="1"/>
    <col min="1532" max="1532" width="5.7109375" customWidth="1"/>
    <col min="1533" max="1533" width="22.85546875" customWidth="1"/>
    <col min="1534" max="1534" width="11.85546875" bestFit="1" customWidth="1"/>
    <col min="1535" max="1535" width="3.42578125" customWidth="1"/>
    <col min="1536" max="1536" width="13" customWidth="1"/>
    <col min="1537" max="1537" width="12.42578125" customWidth="1"/>
    <col min="1538" max="1538" width="11.7109375" bestFit="1" customWidth="1"/>
    <col min="1787" max="1787" width="8.85546875" customWidth="1"/>
    <col min="1788" max="1788" width="5.7109375" customWidth="1"/>
    <col min="1789" max="1789" width="22.85546875" customWidth="1"/>
    <col min="1790" max="1790" width="11.85546875" bestFit="1" customWidth="1"/>
    <col min="1791" max="1791" width="3.42578125" customWidth="1"/>
    <col min="1792" max="1792" width="13" customWidth="1"/>
    <col min="1793" max="1793" width="12.42578125" customWidth="1"/>
    <col min="1794" max="1794" width="11.7109375" bestFit="1" customWidth="1"/>
    <col min="2043" max="2043" width="8.85546875" customWidth="1"/>
    <col min="2044" max="2044" width="5.7109375" customWidth="1"/>
    <col min="2045" max="2045" width="22.85546875" customWidth="1"/>
    <col min="2046" max="2046" width="11.85546875" bestFit="1" customWidth="1"/>
    <col min="2047" max="2047" width="3.42578125" customWidth="1"/>
    <col min="2048" max="2048" width="13" customWidth="1"/>
    <col min="2049" max="2049" width="12.42578125" customWidth="1"/>
    <col min="2050" max="2050" width="11.7109375" bestFit="1" customWidth="1"/>
    <col min="2299" max="2299" width="8.85546875" customWidth="1"/>
    <col min="2300" max="2300" width="5.7109375" customWidth="1"/>
    <col min="2301" max="2301" width="22.85546875" customWidth="1"/>
    <col min="2302" max="2302" width="11.85546875" bestFit="1" customWidth="1"/>
    <col min="2303" max="2303" width="3.42578125" customWidth="1"/>
    <col min="2304" max="2304" width="13" customWidth="1"/>
    <col min="2305" max="2305" width="12.42578125" customWidth="1"/>
    <col min="2306" max="2306" width="11.7109375" bestFit="1" customWidth="1"/>
    <col min="2555" max="2555" width="8.85546875" customWidth="1"/>
    <col min="2556" max="2556" width="5.7109375" customWidth="1"/>
    <col min="2557" max="2557" width="22.85546875" customWidth="1"/>
    <col min="2558" max="2558" width="11.85546875" bestFit="1" customWidth="1"/>
    <col min="2559" max="2559" width="3.42578125" customWidth="1"/>
    <col min="2560" max="2560" width="13" customWidth="1"/>
    <col min="2561" max="2561" width="12.42578125" customWidth="1"/>
    <col min="2562" max="2562" width="11.7109375" bestFit="1" customWidth="1"/>
    <col min="2811" max="2811" width="8.85546875" customWidth="1"/>
    <col min="2812" max="2812" width="5.7109375" customWidth="1"/>
    <col min="2813" max="2813" width="22.85546875" customWidth="1"/>
    <col min="2814" max="2814" width="11.85546875" bestFit="1" customWidth="1"/>
    <col min="2815" max="2815" width="3.42578125" customWidth="1"/>
    <col min="2816" max="2816" width="13" customWidth="1"/>
    <col min="2817" max="2817" width="12.42578125" customWidth="1"/>
    <col min="2818" max="2818" width="11.7109375" bestFit="1" customWidth="1"/>
    <col min="3067" max="3067" width="8.85546875" customWidth="1"/>
    <col min="3068" max="3068" width="5.7109375" customWidth="1"/>
    <col min="3069" max="3069" width="22.85546875" customWidth="1"/>
    <col min="3070" max="3070" width="11.85546875" bestFit="1" customWidth="1"/>
    <col min="3071" max="3071" width="3.42578125" customWidth="1"/>
    <col min="3072" max="3072" width="13" customWidth="1"/>
    <col min="3073" max="3073" width="12.42578125" customWidth="1"/>
    <col min="3074" max="3074" width="11.7109375" bestFit="1" customWidth="1"/>
    <col min="3323" max="3323" width="8.85546875" customWidth="1"/>
    <col min="3324" max="3324" width="5.7109375" customWidth="1"/>
    <col min="3325" max="3325" width="22.85546875" customWidth="1"/>
    <col min="3326" max="3326" width="11.85546875" bestFit="1" customWidth="1"/>
    <col min="3327" max="3327" width="3.42578125" customWidth="1"/>
    <col min="3328" max="3328" width="13" customWidth="1"/>
    <col min="3329" max="3329" width="12.42578125" customWidth="1"/>
    <col min="3330" max="3330" width="11.7109375" bestFit="1" customWidth="1"/>
    <col min="3579" max="3579" width="8.85546875" customWidth="1"/>
    <col min="3580" max="3580" width="5.7109375" customWidth="1"/>
    <col min="3581" max="3581" width="22.85546875" customWidth="1"/>
    <col min="3582" max="3582" width="11.85546875" bestFit="1" customWidth="1"/>
    <col min="3583" max="3583" width="3.42578125" customWidth="1"/>
    <col min="3584" max="3584" width="13" customWidth="1"/>
    <col min="3585" max="3585" width="12.42578125" customWidth="1"/>
    <col min="3586" max="3586" width="11.7109375" bestFit="1" customWidth="1"/>
    <col min="3835" max="3835" width="8.85546875" customWidth="1"/>
    <col min="3836" max="3836" width="5.7109375" customWidth="1"/>
    <col min="3837" max="3837" width="22.85546875" customWidth="1"/>
    <col min="3838" max="3838" width="11.85546875" bestFit="1" customWidth="1"/>
    <col min="3839" max="3839" width="3.42578125" customWidth="1"/>
    <col min="3840" max="3840" width="13" customWidth="1"/>
    <col min="3841" max="3841" width="12.42578125" customWidth="1"/>
    <col min="3842" max="3842" width="11.7109375" bestFit="1" customWidth="1"/>
    <col min="4091" max="4091" width="8.85546875" customWidth="1"/>
    <col min="4092" max="4092" width="5.7109375" customWidth="1"/>
    <col min="4093" max="4093" width="22.85546875" customWidth="1"/>
    <col min="4094" max="4094" width="11.85546875" bestFit="1" customWidth="1"/>
    <col min="4095" max="4095" width="3.42578125" customWidth="1"/>
    <col min="4096" max="4096" width="13" customWidth="1"/>
    <col min="4097" max="4097" width="12.42578125" customWidth="1"/>
    <col min="4098" max="4098" width="11.7109375" bestFit="1" customWidth="1"/>
    <col min="4347" max="4347" width="8.85546875" customWidth="1"/>
    <col min="4348" max="4348" width="5.7109375" customWidth="1"/>
    <col min="4349" max="4349" width="22.85546875" customWidth="1"/>
    <col min="4350" max="4350" width="11.85546875" bestFit="1" customWidth="1"/>
    <col min="4351" max="4351" width="3.42578125" customWidth="1"/>
    <col min="4352" max="4352" width="13" customWidth="1"/>
    <col min="4353" max="4353" width="12.42578125" customWidth="1"/>
    <col min="4354" max="4354" width="11.7109375" bestFit="1" customWidth="1"/>
    <col min="4603" max="4603" width="8.85546875" customWidth="1"/>
    <col min="4604" max="4604" width="5.7109375" customWidth="1"/>
    <col min="4605" max="4605" width="22.85546875" customWidth="1"/>
    <col min="4606" max="4606" width="11.85546875" bestFit="1" customWidth="1"/>
    <col min="4607" max="4607" width="3.42578125" customWidth="1"/>
    <col min="4608" max="4608" width="13" customWidth="1"/>
    <col min="4609" max="4609" width="12.42578125" customWidth="1"/>
    <col min="4610" max="4610" width="11.7109375" bestFit="1" customWidth="1"/>
    <col min="4859" max="4859" width="8.85546875" customWidth="1"/>
    <col min="4860" max="4860" width="5.7109375" customWidth="1"/>
    <col min="4861" max="4861" width="22.85546875" customWidth="1"/>
    <col min="4862" max="4862" width="11.85546875" bestFit="1" customWidth="1"/>
    <col min="4863" max="4863" width="3.42578125" customWidth="1"/>
    <col min="4864" max="4864" width="13" customWidth="1"/>
    <col min="4865" max="4865" width="12.42578125" customWidth="1"/>
    <col min="4866" max="4866" width="11.7109375" bestFit="1" customWidth="1"/>
    <col min="5115" max="5115" width="8.85546875" customWidth="1"/>
    <col min="5116" max="5116" width="5.7109375" customWidth="1"/>
    <col min="5117" max="5117" width="22.85546875" customWidth="1"/>
    <col min="5118" max="5118" width="11.85546875" bestFit="1" customWidth="1"/>
    <col min="5119" max="5119" width="3.42578125" customWidth="1"/>
    <col min="5120" max="5120" width="13" customWidth="1"/>
    <col min="5121" max="5121" width="12.42578125" customWidth="1"/>
    <col min="5122" max="5122" width="11.7109375" bestFit="1" customWidth="1"/>
    <col min="5371" max="5371" width="8.85546875" customWidth="1"/>
    <col min="5372" max="5372" width="5.7109375" customWidth="1"/>
    <col min="5373" max="5373" width="22.85546875" customWidth="1"/>
    <col min="5374" max="5374" width="11.85546875" bestFit="1" customWidth="1"/>
    <col min="5375" max="5375" width="3.42578125" customWidth="1"/>
    <col min="5376" max="5376" width="13" customWidth="1"/>
    <col min="5377" max="5377" width="12.42578125" customWidth="1"/>
    <col min="5378" max="5378" width="11.7109375" bestFit="1" customWidth="1"/>
    <col min="5627" max="5627" width="8.85546875" customWidth="1"/>
    <col min="5628" max="5628" width="5.7109375" customWidth="1"/>
    <col min="5629" max="5629" width="22.85546875" customWidth="1"/>
    <col min="5630" max="5630" width="11.85546875" bestFit="1" customWidth="1"/>
    <col min="5631" max="5631" width="3.42578125" customWidth="1"/>
    <col min="5632" max="5632" width="13" customWidth="1"/>
    <col min="5633" max="5633" width="12.42578125" customWidth="1"/>
    <col min="5634" max="5634" width="11.7109375" bestFit="1" customWidth="1"/>
    <col min="5883" max="5883" width="8.85546875" customWidth="1"/>
    <col min="5884" max="5884" width="5.7109375" customWidth="1"/>
    <col min="5885" max="5885" width="22.85546875" customWidth="1"/>
    <col min="5886" max="5886" width="11.85546875" bestFit="1" customWidth="1"/>
    <col min="5887" max="5887" width="3.42578125" customWidth="1"/>
    <col min="5888" max="5888" width="13" customWidth="1"/>
    <col min="5889" max="5889" width="12.42578125" customWidth="1"/>
    <col min="5890" max="5890" width="11.7109375" bestFit="1" customWidth="1"/>
    <col min="6139" max="6139" width="8.85546875" customWidth="1"/>
    <col min="6140" max="6140" width="5.7109375" customWidth="1"/>
    <col min="6141" max="6141" width="22.85546875" customWidth="1"/>
    <col min="6142" max="6142" width="11.85546875" bestFit="1" customWidth="1"/>
    <col min="6143" max="6143" width="3.42578125" customWidth="1"/>
    <col min="6144" max="6144" width="13" customWidth="1"/>
    <col min="6145" max="6145" width="12.42578125" customWidth="1"/>
    <col min="6146" max="6146" width="11.7109375" bestFit="1" customWidth="1"/>
    <col min="6395" max="6395" width="8.85546875" customWidth="1"/>
    <col min="6396" max="6396" width="5.7109375" customWidth="1"/>
    <col min="6397" max="6397" width="22.85546875" customWidth="1"/>
    <col min="6398" max="6398" width="11.85546875" bestFit="1" customWidth="1"/>
    <col min="6399" max="6399" width="3.42578125" customWidth="1"/>
    <col min="6400" max="6400" width="13" customWidth="1"/>
    <col min="6401" max="6401" width="12.42578125" customWidth="1"/>
    <col min="6402" max="6402" width="11.7109375" bestFit="1" customWidth="1"/>
    <col min="6651" max="6651" width="8.85546875" customWidth="1"/>
    <col min="6652" max="6652" width="5.7109375" customWidth="1"/>
    <col min="6653" max="6653" width="22.85546875" customWidth="1"/>
    <col min="6654" max="6654" width="11.85546875" bestFit="1" customWidth="1"/>
    <col min="6655" max="6655" width="3.42578125" customWidth="1"/>
    <col min="6656" max="6656" width="13" customWidth="1"/>
    <col min="6657" max="6657" width="12.42578125" customWidth="1"/>
    <col min="6658" max="6658" width="11.7109375" bestFit="1" customWidth="1"/>
    <col min="6907" max="6907" width="8.85546875" customWidth="1"/>
    <col min="6908" max="6908" width="5.7109375" customWidth="1"/>
    <col min="6909" max="6909" width="22.85546875" customWidth="1"/>
    <col min="6910" max="6910" width="11.85546875" bestFit="1" customWidth="1"/>
    <col min="6911" max="6911" width="3.42578125" customWidth="1"/>
    <col min="6912" max="6912" width="13" customWidth="1"/>
    <col min="6913" max="6913" width="12.42578125" customWidth="1"/>
    <col min="6914" max="6914" width="11.7109375" bestFit="1" customWidth="1"/>
    <col min="7163" max="7163" width="8.85546875" customWidth="1"/>
    <col min="7164" max="7164" width="5.7109375" customWidth="1"/>
    <col min="7165" max="7165" width="22.85546875" customWidth="1"/>
    <col min="7166" max="7166" width="11.85546875" bestFit="1" customWidth="1"/>
    <col min="7167" max="7167" width="3.42578125" customWidth="1"/>
    <col min="7168" max="7168" width="13" customWidth="1"/>
    <col min="7169" max="7169" width="12.42578125" customWidth="1"/>
    <col min="7170" max="7170" width="11.7109375" bestFit="1" customWidth="1"/>
    <col min="7419" max="7419" width="8.85546875" customWidth="1"/>
    <col min="7420" max="7420" width="5.7109375" customWidth="1"/>
    <col min="7421" max="7421" width="22.85546875" customWidth="1"/>
    <col min="7422" max="7422" width="11.85546875" bestFit="1" customWidth="1"/>
    <col min="7423" max="7423" width="3.42578125" customWidth="1"/>
    <col min="7424" max="7424" width="13" customWidth="1"/>
    <col min="7425" max="7425" width="12.42578125" customWidth="1"/>
    <col min="7426" max="7426" width="11.7109375" bestFit="1" customWidth="1"/>
    <col min="7675" max="7675" width="8.85546875" customWidth="1"/>
    <col min="7676" max="7676" width="5.7109375" customWidth="1"/>
    <col min="7677" max="7677" width="22.85546875" customWidth="1"/>
    <col min="7678" max="7678" width="11.85546875" bestFit="1" customWidth="1"/>
    <col min="7679" max="7679" width="3.42578125" customWidth="1"/>
    <col min="7680" max="7680" width="13" customWidth="1"/>
    <col min="7681" max="7681" width="12.42578125" customWidth="1"/>
    <col min="7682" max="7682" width="11.7109375" bestFit="1" customWidth="1"/>
    <col min="7931" max="7931" width="8.85546875" customWidth="1"/>
    <col min="7932" max="7932" width="5.7109375" customWidth="1"/>
    <col min="7933" max="7933" width="22.85546875" customWidth="1"/>
    <col min="7934" max="7934" width="11.85546875" bestFit="1" customWidth="1"/>
    <col min="7935" max="7935" width="3.42578125" customWidth="1"/>
    <col min="7936" max="7936" width="13" customWidth="1"/>
    <col min="7937" max="7937" width="12.42578125" customWidth="1"/>
    <col min="7938" max="7938" width="11.7109375" bestFit="1" customWidth="1"/>
    <col min="8187" max="8187" width="8.85546875" customWidth="1"/>
    <col min="8188" max="8188" width="5.7109375" customWidth="1"/>
    <col min="8189" max="8189" width="22.85546875" customWidth="1"/>
    <col min="8190" max="8190" width="11.85546875" bestFit="1" customWidth="1"/>
    <col min="8191" max="8191" width="3.42578125" customWidth="1"/>
    <col min="8192" max="8192" width="13" customWidth="1"/>
    <col min="8193" max="8193" width="12.42578125" customWidth="1"/>
    <col min="8194" max="8194" width="11.7109375" bestFit="1" customWidth="1"/>
    <col min="8443" max="8443" width="8.85546875" customWidth="1"/>
    <col min="8444" max="8444" width="5.7109375" customWidth="1"/>
    <col min="8445" max="8445" width="22.85546875" customWidth="1"/>
    <col min="8446" max="8446" width="11.85546875" bestFit="1" customWidth="1"/>
    <col min="8447" max="8447" width="3.42578125" customWidth="1"/>
    <col min="8448" max="8448" width="13" customWidth="1"/>
    <col min="8449" max="8449" width="12.42578125" customWidth="1"/>
    <col min="8450" max="8450" width="11.7109375" bestFit="1" customWidth="1"/>
    <col min="8699" max="8699" width="8.85546875" customWidth="1"/>
    <col min="8700" max="8700" width="5.7109375" customWidth="1"/>
    <col min="8701" max="8701" width="22.85546875" customWidth="1"/>
    <col min="8702" max="8702" width="11.85546875" bestFit="1" customWidth="1"/>
    <col min="8703" max="8703" width="3.42578125" customWidth="1"/>
    <col min="8704" max="8704" width="13" customWidth="1"/>
    <col min="8705" max="8705" width="12.42578125" customWidth="1"/>
    <col min="8706" max="8706" width="11.7109375" bestFit="1" customWidth="1"/>
    <col min="8955" max="8955" width="8.85546875" customWidth="1"/>
    <col min="8956" max="8956" width="5.7109375" customWidth="1"/>
    <col min="8957" max="8957" width="22.85546875" customWidth="1"/>
    <col min="8958" max="8958" width="11.85546875" bestFit="1" customWidth="1"/>
    <col min="8959" max="8959" width="3.42578125" customWidth="1"/>
    <col min="8960" max="8960" width="13" customWidth="1"/>
    <col min="8961" max="8961" width="12.42578125" customWidth="1"/>
    <col min="8962" max="8962" width="11.7109375" bestFit="1" customWidth="1"/>
    <col min="9211" max="9211" width="8.85546875" customWidth="1"/>
    <col min="9212" max="9212" width="5.7109375" customWidth="1"/>
    <col min="9213" max="9213" width="22.85546875" customWidth="1"/>
    <col min="9214" max="9214" width="11.85546875" bestFit="1" customWidth="1"/>
    <col min="9215" max="9215" width="3.42578125" customWidth="1"/>
    <col min="9216" max="9216" width="13" customWidth="1"/>
    <col min="9217" max="9217" width="12.42578125" customWidth="1"/>
    <col min="9218" max="9218" width="11.7109375" bestFit="1" customWidth="1"/>
    <col min="9467" max="9467" width="8.85546875" customWidth="1"/>
    <col min="9468" max="9468" width="5.7109375" customWidth="1"/>
    <col min="9469" max="9469" width="22.85546875" customWidth="1"/>
    <col min="9470" max="9470" width="11.85546875" bestFit="1" customWidth="1"/>
    <col min="9471" max="9471" width="3.42578125" customWidth="1"/>
    <col min="9472" max="9472" width="13" customWidth="1"/>
    <col min="9473" max="9473" width="12.42578125" customWidth="1"/>
    <col min="9474" max="9474" width="11.7109375" bestFit="1" customWidth="1"/>
    <col min="9723" max="9723" width="8.85546875" customWidth="1"/>
    <col min="9724" max="9724" width="5.7109375" customWidth="1"/>
    <col min="9725" max="9725" width="22.85546875" customWidth="1"/>
    <col min="9726" max="9726" width="11.85546875" bestFit="1" customWidth="1"/>
    <col min="9727" max="9727" width="3.42578125" customWidth="1"/>
    <col min="9728" max="9728" width="13" customWidth="1"/>
    <col min="9729" max="9729" width="12.42578125" customWidth="1"/>
    <col min="9730" max="9730" width="11.7109375" bestFit="1" customWidth="1"/>
    <col min="9979" max="9979" width="8.85546875" customWidth="1"/>
    <col min="9980" max="9980" width="5.7109375" customWidth="1"/>
    <col min="9981" max="9981" width="22.85546875" customWidth="1"/>
    <col min="9982" max="9982" width="11.85546875" bestFit="1" customWidth="1"/>
    <col min="9983" max="9983" width="3.42578125" customWidth="1"/>
    <col min="9984" max="9984" width="13" customWidth="1"/>
    <col min="9985" max="9985" width="12.42578125" customWidth="1"/>
    <col min="9986" max="9986" width="11.7109375" bestFit="1" customWidth="1"/>
    <col min="10235" max="10235" width="8.85546875" customWidth="1"/>
    <col min="10236" max="10236" width="5.7109375" customWidth="1"/>
    <col min="10237" max="10237" width="22.85546875" customWidth="1"/>
    <col min="10238" max="10238" width="11.85546875" bestFit="1" customWidth="1"/>
    <col min="10239" max="10239" width="3.42578125" customWidth="1"/>
    <col min="10240" max="10240" width="13" customWidth="1"/>
    <col min="10241" max="10241" width="12.42578125" customWidth="1"/>
    <col min="10242" max="10242" width="11.7109375" bestFit="1" customWidth="1"/>
    <col min="10491" max="10491" width="8.85546875" customWidth="1"/>
    <col min="10492" max="10492" width="5.7109375" customWidth="1"/>
    <col min="10493" max="10493" width="22.85546875" customWidth="1"/>
    <col min="10494" max="10494" width="11.85546875" bestFit="1" customWidth="1"/>
    <col min="10495" max="10495" width="3.42578125" customWidth="1"/>
    <col min="10496" max="10496" width="13" customWidth="1"/>
    <col min="10497" max="10497" width="12.42578125" customWidth="1"/>
    <col min="10498" max="10498" width="11.7109375" bestFit="1" customWidth="1"/>
    <col min="10747" max="10747" width="8.85546875" customWidth="1"/>
    <col min="10748" max="10748" width="5.7109375" customWidth="1"/>
    <col min="10749" max="10749" width="22.85546875" customWidth="1"/>
    <col min="10750" max="10750" width="11.85546875" bestFit="1" customWidth="1"/>
    <col min="10751" max="10751" width="3.42578125" customWidth="1"/>
    <col min="10752" max="10752" width="13" customWidth="1"/>
    <col min="10753" max="10753" width="12.42578125" customWidth="1"/>
    <col min="10754" max="10754" width="11.7109375" bestFit="1" customWidth="1"/>
    <col min="11003" max="11003" width="8.85546875" customWidth="1"/>
    <col min="11004" max="11004" width="5.7109375" customWidth="1"/>
    <col min="11005" max="11005" width="22.85546875" customWidth="1"/>
    <col min="11006" max="11006" width="11.85546875" bestFit="1" customWidth="1"/>
    <col min="11007" max="11007" width="3.42578125" customWidth="1"/>
    <col min="11008" max="11008" width="13" customWidth="1"/>
    <col min="11009" max="11009" width="12.42578125" customWidth="1"/>
    <col min="11010" max="11010" width="11.7109375" bestFit="1" customWidth="1"/>
    <col min="11259" max="11259" width="8.85546875" customWidth="1"/>
    <col min="11260" max="11260" width="5.7109375" customWidth="1"/>
    <col min="11261" max="11261" width="22.85546875" customWidth="1"/>
    <col min="11262" max="11262" width="11.85546875" bestFit="1" customWidth="1"/>
    <col min="11263" max="11263" width="3.42578125" customWidth="1"/>
    <col min="11264" max="11264" width="13" customWidth="1"/>
    <col min="11265" max="11265" width="12.42578125" customWidth="1"/>
    <col min="11266" max="11266" width="11.7109375" bestFit="1" customWidth="1"/>
    <col min="11515" max="11515" width="8.85546875" customWidth="1"/>
    <col min="11516" max="11516" width="5.7109375" customWidth="1"/>
    <col min="11517" max="11517" width="22.85546875" customWidth="1"/>
    <col min="11518" max="11518" width="11.85546875" bestFit="1" customWidth="1"/>
    <col min="11519" max="11519" width="3.42578125" customWidth="1"/>
    <col min="11520" max="11520" width="13" customWidth="1"/>
    <col min="11521" max="11521" width="12.42578125" customWidth="1"/>
    <col min="11522" max="11522" width="11.7109375" bestFit="1" customWidth="1"/>
    <col min="11771" max="11771" width="8.85546875" customWidth="1"/>
    <col min="11772" max="11772" width="5.7109375" customWidth="1"/>
    <col min="11773" max="11773" width="22.85546875" customWidth="1"/>
    <col min="11774" max="11774" width="11.85546875" bestFit="1" customWidth="1"/>
    <col min="11775" max="11775" width="3.42578125" customWidth="1"/>
    <col min="11776" max="11776" width="13" customWidth="1"/>
    <col min="11777" max="11777" width="12.42578125" customWidth="1"/>
    <col min="11778" max="11778" width="11.7109375" bestFit="1" customWidth="1"/>
    <col min="12027" max="12027" width="8.85546875" customWidth="1"/>
    <col min="12028" max="12028" width="5.7109375" customWidth="1"/>
    <col min="12029" max="12029" width="22.85546875" customWidth="1"/>
    <col min="12030" max="12030" width="11.85546875" bestFit="1" customWidth="1"/>
    <col min="12031" max="12031" width="3.42578125" customWidth="1"/>
    <col min="12032" max="12032" width="13" customWidth="1"/>
    <col min="12033" max="12033" width="12.42578125" customWidth="1"/>
    <col min="12034" max="12034" width="11.7109375" bestFit="1" customWidth="1"/>
    <col min="12283" max="12283" width="8.85546875" customWidth="1"/>
    <col min="12284" max="12284" width="5.7109375" customWidth="1"/>
    <col min="12285" max="12285" width="22.85546875" customWidth="1"/>
    <col min="12286" max="12286" width="11.85546875" bestFit="1" customWidth="1"/>
    <col min="12287" max="12287" width="3.42578125" customWidth="1"/>
    <col min="12288" max="12288" width="13" customWidth="1"/>
    <col min="12289" max="12289" width="12.42578125" customWidth="1"/>
    <col min="12290" max="12290" width="11.7109375" bestFit="1" customWidth="1"/>
    <col min="12539" max="12539" width="8.85546875" customWidth="1"/>
    <col min="12540" max="12540" width="5.7109375" customWidth="1"/>
    <col min="12541" max="12541" width="22.85546875" customWidth="1"/>
    <col min="12542" max="12542" width="11.85546875" bestFit="1" customWidth="1"/>
    <col min="12543" max="12543" width="3.42578125" customWidth="1"/>
    <col min="12544" max="12544" width="13" customWidth="1"/>
    <col min="12545" max="12545" width="12.42578125" customWidth="1"/>
    <col min="12546" max="12546" width="11.7109375" bestFit="1" customWidth="1"/>
    <col min="12795" max="12795" width="8.85546875" customWidth="1"/>
    <col min="12796" max="12796" width="5.7109375" customWidth="1"/>
    <col min="12797" max="12797" width="22.85546875" customWidth="1"/>
    <col min="12798" max="12798" width="11.85546875" bestFit="1" customWidth="1"/>
    <col min="12799" max="12799" width="3.42578125" customWidth="1"/>
    <col min="12800" max="12800" width="13" customWidth="1"/>
    <col min="12801" max="12801" width="12.42578125" customWidth="1"/>
    <col min="12802" max="12802" width="11.7109375" bestFit="1" customWidth="1"/>
    <col min="13051" max="13051" width="8.85546875" customWidth="1"/>
    <col min="13052" max="13052" width="5.7109375" customWidth="1"/>
    <col min="13053" max="13053" width="22.85546875" customWidth="1"/>
    <col min="13054" max="13054" width="11.85546875" bestFit="1" customWidth="1"/>
    <col min="13055" max="13055" width="3.42578125" customWidth="1"/>
    <col min="13056" max="13056" width="13" customWidth="1"/>
    <col min="13057" max="13057" width="12.42578125" customWidth="1"/>
    <col min="13058" max="13058" width="11.7109375" bestFit="1" customWidth="1"/>
    <col min="13307" max="13307" width="8.85546875" customWidth="1"/>
    <col min="13308" max="13308" width="5.7109375" customWidth="1"/>
    <col min="13309" max="13309" width="22.85546875" customWidth="1"/>
    <col min="13310" max="13310" width="11.85546875" bestFit="1" customWidth="1"/>
    <col min="13311" max="13311" width="3.42578125" customWidth="1"/>
    <col min="13312" max="13312" width="13" customWidth="1"/>
    <col min="13313" max="13313" width="12.42578125" customWidth="1"/>
    <col min="13314" max="13314" width="11.7109375" bestFit="1" customWidth="1"/>
    <col min="13563" max="13563" width="8.85546875" customWidth="1"/>
    <col min="13564" max="13564" width="5.7109375" customWidth="1"/>
    <col min="13565" max="13565" width="22.85546875" customWidth="1"/>
    <col min="13566" max="13566" width="11.85546875" bestFit="1" customWidth="1"/>
    <col min="13567" max="13567" width="3.42578125" customWidth="1"/>
    <col min="13568" max="13568" width="13" customWidth="1"/>
    <col min="13569" max="13569" width="12.42578125" customWidth="1"/>
    <col min="13570" max="13570" width="11.7109375" bestFit="1" customWidth="1"/>
    <col min="13819" max="13819" width="8.85546875" customWidth="1"/>
    <col min="13820" max="13820" width="5.7109375" customWidth="1"/>
    <col min="13821" max="13821" width="22.85546875" customWidth="1"/>
    <col min="13822" max="13822" width="11.85546875" bestFit="1" customWidth="1"/>
    <col min="13823" max="13823" width="3.42578125" customWidth="1"/>
    <col min="13824" max="13824" width="13" customWidth="1"/>
    <col min="13825" max="13825" width="12.42578125" customWidth="1"/>
    <col min="13826" max="13826" width="11.7109375" bestFit="1" customWidth="1"/>
    <col min="14075" max="14075" width="8.85546875" customWidth="1"/>
    <col min="14076" max="14076" width="5.7109375" customWidth="1"/>
    <col min="14077" max="14077" width="22.85546875" customWidth="1"/>
    <col min="14078" max="14078" width="11.85546875" bestFit="1" customWidth="1"/>
    <col min="14079" max="14079" width="3.42578125" customWidth="1"/>
    <col min="14080" max="14080" width="13" customWidth="1"/>
    <col min="14081" max="14081" width="12.42578125" customWidth="1"/>
    <col min="14082" max="14082" width="11.7109375" bestFit="1" customWidth="1"/>
    <col min="14331" max="14331" width="8.85546875" customWidth="1"/>
    <col min="14332" max="14332" width="5.7109375" customWidth="1"/>
    <col min="14333" max="14333" width="22.85546875" customWidth="1"/>
    <col min="14334" max="14334" width="11.85546875" bestFit="1" customWidth="1"/>
    <col min="14335" max="14335" width="3.42578125" customWidth="1"/>
    <col min="14336" max="14336" width="13" customWidth="1"/>
    <col min="14337" max="14337" width="12.42578125" customWidth="1"/>
    <col min="14338" max="14338" width="11.7109375" bestFit="1" customWidth="1"/>
    <col min="14587" max="14587" width="8.85546875" customWidth="1"/>
    <col min="14588" max="14588" width="5.7109375" customWidth="1"/>
    <col min="14589" max="14589" width="22.85546875" customWidth="1"/>
    <col min="14590" max="14590" width="11.85546875" bestFit="1" customWidth="1"/>
    <col min="14591" max="14591" width="3.42578125" customWidth="1"/>
    <col min="14592" max="14592" width="13" customWidth="1"/>
    <col min="14593" max="14593" width="12.42578125" customWidth="1"/>
    <col min="14594" max="14594" width="11.7109375" bestFit="1" customWidth="1"/>
    <col min="14843" max="14843" width="8.85546875" customWidth="1"/>
    <col min="14844" max="14844" width="5.7109375" customWidth="1"/>
    <col min="14845" max="14845" width="22.85546875" customWidth="1"/>
    <col min="14846" max="14846" width="11.85546875" bestFit="1" customWidth="1"/>
    <col min="14847" max="14847" width="3.42578125" customWidth="1"/>
    <col min="14848" max="14848" width="13" customWidth="1"/>
    <col min="14849" max="14849" width="12.42578125" customWidth="1"/>
    <col min="14850" max="14850" width="11.7109375" bestFit="1" customWidth="1"/>
    <col min="15099" max="15099" width="8.85546875" customWidth="1"/>
    <col min="15100" max="15100" width="5.7109375" customWidth="1"/>
    <col min="15101" max="15101" width="22.85546875" customWidth="1"/>
    <col min="15102" max="15102" width="11.85546875" bestFit="1" customWidth="1"/>
    <col min="15103" max="15103" width="3.42578125" customWidth="1"/>
    <col min="15104" max="15104" width="13" customWidth="1"/>
    <col min="15105" max="15105" width="12.42578125" customWidth="1"/>
    <col min="15106" max="15106" width="11.7109375" bestFit="1" customWidth="1"/>
    <col min="15355" max="15355" width="8.85546875" customWidth="1"/>
    <col min="15356" max="15356" width="5.7109375" customWidth="1"/>
    <col min="15357" max="15357" width="22.85546875" customWidth="1"/>
    <col min="15358" max="15358" width="11.85546875" bestFit="1" customWidth="1"/>
    <col min="15359" max="15359" width="3.42578125" customWidth="1"/>
    <col min="15360" max="15360" width="13" customWidth="1"/>
    <col min="15361" max="15361" width="12.42578125" customWidth="1"/>
    <col min="15362" max="15362" width="11.7109375" bestFit="1" customWidth="1"/>
    <col min="15611" max="15611" width="8.85546875" customWidth="1"/>
    <col min="15612" max="15612" width="5.7109375" customWidth="1"/>
    <col min="15613" max="15613" width="22.85546875" customWidth="1"/>
    <col min="15614" max="15614" width="11.85546875" bestFit="1" customWidth="1"/>
    <col min="15615" max="15615" width="3.42578125" customWidth="1"/>
    <col min="15616" max="15616" width="13" customWidth="1"/>
    <col min="15617" max="15617" width="12.42578125" customWidth="1"/>
    <col min="15618" max="15618" width="11.7109375" bestFit="1" customWidth="1"/>
    <col min="15867" max="15867" width="8.85546875" customWidth="1"/>
    <col min="15868" max="15868" width="5.7109375" customWidth="1"/>
    <col min="15869" max="15869" width="22.85546875" customWidth="1"/>
    <col min="15870" max="15870" width="11.85546875" bestFit="1" customWidth="1"/>
    <col min="15871" max="15871" width="3.42578125" customWidth="1"/>
    <col min="15872" max="15872" width="13" customWidth="1"/>
    <col min="15873" max="15873" width="12.42578125" customWidth="1"/>
    <col min="15874" max="15874" width="11.7109375" bestFit="1" customWidth="1"/>
    <col min="16123" max="16123" width="8.85546875" customWidth="1"/>
    <col min="16124" max="16124" width="5.7109375" customWidth="1"/>
    <col min="16125" max="16125" width="22.85546875" customWidth="1"/>
    <col min="16126" max="16126" width="11.85546875" bestFit="1" customWidth="1"/>
    <col min="16127" max="16127" width="3.42578125" customWidth="1"/>
    <col min="16128" max="16128" width="13" customWidth="1"/>
    <col min="16129" max="16129" width="12.42578125" customWidth="1"/>
    <col min="16130" max="16130" width="11.7109375" bestFit="1" customWidth="1"/>
  </cols>
  <sheetData>
    <row r="1" spans="1:26" ht="92.25" customHeight="1" thickBot="1" x14ac:dyDescent="0.3">
      <c r="A1" s="12"/>
      <c r="B1" s="13"/>
      <c r="C1" s="12"/>
      <c r="D1" s="12"/>
      <c r="E1" s="12"/>
      <c r="F1" s="14"/>
      <c r="G1" s="14"/>
      <c r="H1" s="14"/>
      <c r="I1" s="12"/>
      <c r="J1" s="15"/>
      <c r="L1" s="60"/>
      <c r="M1" s="60"/>
      <c r="N1" s="115"/>
      <c r="O1" s="115"/>
      <c r="P1" s="116"/>
      <c r="Q1" s="116"/>
      <c r="R1" s="115"/>
      <c r="S1" s="115"/>
      <c r="T1" s="115"/>
      <c r="U1" s="115"/>
      <c r="V1" s="115"/>
      <c r="W1" s="115"/>
      <c r="X1" s="115"/>
      <c r="Y1" s="115"/>
    </row>
    <row r="2" spans="1:26" ht="28.5" customHeight="1" thickBot="1" x14ac:dyDescent="0.3">
      <c r="B2" s="346" t="s">
        <v>48</v>
      </c>
      <c r="C2" s="347"/>
      <c r="D2" s="347"/>
      <c r="E2" s="347"/>
      <c r="F2" s="347"/>
      <c r="G2" s="347"/>
      <c r="H2" s="347"/>
      <c r="I2" s="347"/>
      <c r="J2" s="348"/>
      <c r="L2" s="340" t="s">
        <v>155</v>
      </c>
      <c r="M2" s="343" t="s">
        <v>142</v>
      </c>
      <c r="N2" s="349" t="s">
        <v>20</v>
      </c>
      <c r="O2" s="334" t="s">
        <v>157</v>
      </c>
      <c r="P2" s="337" t="s">
        <v>158</v>
      </c>
      <c r="Q2" s="317" t="s">
        <v>159</v>
      </c>
      <c r="R2" s="320" t="s">
        <v>160</v>
      </c>
      <c r="S2" s="340" t="s">
        <v>155</v>
      </c>
      <c r="T2" s="343" t="s">
        <v>142</v>
      </c>
      <c r="U2" s="349" t="s">
        <v>20</v>
      </c>
      <c r="V2" s="334" t="s">
        <v>157</v>
      </c>
      <c r="W2" s="337" t="s">
        <v>158</v>
      </c>
      <c r="X2" s="317" t="s">
        <v>159</v>
      </c>
      <c r="Y2" s="320" t="s">
        <v>160</v>
      </c>
    </row>
    <row r="3" spans="1:26" ht="12.75" customHeight="1" thickBot="1" x14ac:dyDescent="0.3">
      <c r="L3" s="341" t="s">
        <v>143</v>
      </c>
      <c r="M3" s="344"/>
      <c r="N3" s="350"/>
      <c r="O3" s="335"/>
      <c r="P3" s="338"/>
      <c r="Q3" s="318"/>
      <c r="R3" s="321"/>
      <c r="S3" s="341" t="s">
        <v>143</v>
      </c>
      <c r="T3" s="344"/>
      <c r="U3" s="350"/>
      <c r="V3" s="335"/>
      <c r="W3" s="338"/>
      <c r="X3" s="318"/>
      <c r="Y3" s="321"/>
    </row>
    <row r="4" spans="1:26" ht="16.5" customHeight="1" x14ac:dyDescent="0.25">
      <c r="B4" s="324" t="s">
        <v>49</v>
      </c>
      <c r="C4" s="326" t="s">
        <v>50</v>
      </c>
      <c r="D4" s="353"/>
      <c r="F4" s="330" t="s">
        <v>51</v>
      </c>
      <c r="G4" s="330" t="s">
        <v>52</v>
      </c>
      <c r="H4" s="17" t="s">
        <v>53</v>
      </c>
      <c r="I4" s="332" t="s">
        <v>54</v>
      </c>
      <c r="J4" s="333"/>
      <c r="L4" s="341" t="s">
        <v>143</v>
      </c>
      <c r="M4" s="344"/>
      <c r="N4" s="350"/>
      <c r="O4" s="335"/>
      <c r="P4" s="338"/>
      <c r="Q4" s="318"/>
      <c r="R4" s="321"/>
      <c r="S4" s="341" t="s">
        <v>143</v>
      </c>
      <c r="T4" s="344"/>
      <c r="U4" s="350"/>
      <c r="V4" s="335"/>
      <c r="W4" s="338"/>
      <c r="X4" s="318"/>
      <c r="Y4" s="321"/>
    </row>
    <row r="5" spans="1:26" ht="16.5" customHeight="1" thickBot="1" x14ac:dyDescent="0.3">
      <c r="B5" s="325"/>
      <c r="C5" s="354"/>
      <c r="D5" s="355"/>
      <c r="F5" s="331"/>
      <c r="G5" s="331"/>
      <c r="H5" s="18" t="s">
        <v>55</v>
      </c>
      <c r="I5" s="19" t="s">
        <v>51</v>
      </c>
      <c r="J5" s="20" t="s">
        <v>56</v>
      </c>
      <c r="L5" s="341" t="s">
        <v>143</v>
      </c>
      <c r="M5" s="344"/>
      <c r="N5" s="350"/>
      <c r="O5" s="335"/>
      <c r="P5" s="338"/>
      <c r="Q5" s="318"/>
      <c r="R5" s="321"/>
      <c r="S5" s="341" t="s">
        <v>143</v>
      </c>
      <c r="T5" s="344"/>
      <c r="U5" s="350"/>
      <c r="V5" s="335"/>
      <c r="W5" s="338"/>
      <c r="X5" s="318"/>
      <c r="Y5" s="321"/>
    </row>
    <row r="6" spans="1:26" ht="15.75" customHeight="1" thickBot="1" x14ac:dyDescent="0.3">
      <c r="L6" s="341" t="s">
        <v>143</v>
      </c>
      <c r="M6" s="344"/>
      <c r="N6" s="350"/>
      <c r="O6" s="335"/>
      <c r="P6" s="338"/>
      <c r="Q6" s="318"/>
      <c r="R6" s="321"/>
      <c r="S6" s="341" t="s">
        <v>143</v>
      </c>
      <c r="T6" s="344"/>
      <c r="U6" s="350"/>
      <c r="V6" s="335"/>
      <c r="W6" s="338"/>
      <c r="X6" s="318"/>
      <c r="Y6" s="321"/>
    </row>
    <row r="7" spans="1:26" s="21" customFormat="1" ht="25.5" customHeight="1" thickBot="1" x14ac:dyDescent="0.3">
      <c r="B7" s="22">
        <v>15</v>
      </c>
      <c r="C7" s="23" t="s">
        <v>57</v>
      </c>
      <c r="D7" s="24" t="s">
        <v>58</v>
      </c>
      <c r="E7" s="25"/>
      <c r="F7" s="26">
        <v>725</v>
      </c>
      <c r="G7" s="27">
        <v>54</v>
      </c>
      <c r="H7" s="28">
        <f t="shared" ref="H7:H40" si="0">F7/G7</f>
        <v>13.425925925925926</v>
      </c>
      <c r="I7" s="29">
        <v>35</v>
      </c>
      <c r="J7" s="29" t="s">
        <v>59</v>
      </c>
      <c r="K7" s="3"/>
      <c r="L7" s="100">
        <v>31</v>
      </c>
      <c r="M7" s="101">
        <v>11</v>
      </c>
      <c r="N7" s="101">
        <v>19</v>
      </c>
      <c r="O7" s="101">
        <v>26</v>
      </c>
      <c r="P7" s="101">
        <v>2</v>
      </c>
      <c r="Q7" s="101">
        <v>17</v>
      </c>
      <c r="R7" s="101">
        <v>15</v>
      </c>
      <c r="S7" s="101">
        <v>9</v>
      </c>
      <c r="T7" s="101"/>
      <c r="U7" s="101">
        <v>10</v>
      </c>
      <c r="V7" s="101"/>
      <c r="W7" s="101"/>
      <c r="X7" s="101"/>
      <c r="Y7" s="102"/>
      <c r="Z7" s="30">
        <f t="shared" ref="Z7:Z41" si="1">SUM(L7:Y7)</f>
        <v>140</v>
      </c>
    </row>
    <row r="8" spans="1:26" s="21" customFormat="1" ht="25.5" hidden="1" customHeight="1" thickBot="1" x14ac:dyDescent="0.3">
      <c r="B8" s="108" t="s">
        <v>161</v>
      </c>
      <c r="C8" s="31" t="s">
        <v>60</v>
      </c>
      <c r="D8" s="32" t="s">
        <v>61</v>
      </c>
      <c r="E8" s="33"/>
      <c r="F8" s="34">
        <v>493</v>
      </c>
      <c r="G8" s="35">
        <v>31</v>
      </c>
      <c r="H8" s="36">
        <f t="shared" si="0"/>
        <v>15.903225806451612</v>
      </c>
      <c r="I8" s="37">
        <v>44</v>
      </c>
      <c r="J8" s="37" t="s">
        <v>62</v>
      </c>
      <c r="K8" s="3"/>
      <c r="L8" s="117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9"/>
      <c r="Z8" s="125"/>
    </row>
    <row r="9" spans="1:26" s="21" customFormat="1" ht="25.5" hidden="1" customHeight="1" thickBot="1" x14ac:dyDescent="0.3">
      <c r="B9" s="108" t="s">
        <v>161</v>
      </c>
      <c r="C9" s="40" t="s">
        <v>63</v>
      </c>
      <c r="D9" s="41" t="s">
        <v>64</v>
      </c>
      <c r="E9" s="42"/>
      <c r="F9" s="27">
        <v>415</v>
      </c>
      <c r="G9" s="26">
        <v>35</v>
      </c>
      <c r="H9" s="43">
        <f t="shared" si="0"/>
        <v>11.857142857142858</v>
      </c>
      <c r="I9" s="37">
        <v>35</v>
      </c>
      <c r="J9" s="37" t="s">
        <v>65</v>
      </c>
      <c r="K9" s="3"/>
      <c r="L9" s="117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9"/>
      <c r="Z9" s="125"/>
    </row>
    <row r="10" spans="1:26" s="21" customFormat="1" ht="25.5" customHeight="1" thickBot="1" x14ac:dyDescent="0.3">
      <c r="B10" s="22">
        <v>7</v>
      </c>
      <c r="C10" s="44" t="s">
        <v>71</v>
      </c>
      <c r="D10" s="24" t="s">
        <v>64</v>
      </c>
      <c r="E10" s="25"/>
      <c r="F10" s="27">
        <v>357</v>
      </c>
      <c r="G10" s="26">
        <v>51</v>
      </c>
      <c r="H10" s="43">
        <f t="shared" si="0"/>
        <v>7</v>
      </c>
      <c r="I10" s="29">
        <v>19</v>
      </c>
      <c r="J10" s="29" t="s">
        <v>68</v>
      </c>
      <c r="K10" s="3"/>
      <c r="L10" s="38">
        <v>11</v>
      </c>
      <c r="M10" s="93">
        <v>8</v>
      </c>
      <c r="N10" s="110">
        <v>2</v>
      </c>
      <c r="O10" s="110">
        <v>14</v>
      </c>
      <c r="P10" s="110">
        <v>11</v>
      </c>
      <c r="Q10" s="110">
        <v>12</v>
      </c>
      <c r="R10" s="110">
        <v>7</v>
      </c>
      <c r="S10" s="110">
        <v>8</v>
      </c>
      <c r="T10" s="110"/>
      <c r="U10" s="110">
        <v>5</v>
      </c>
      <c r="V10" s="110"/>
      <c r="W10" s="110"/>
      <c r="X10" s="110"/>
      <c r="Y10" s="39"/>
      <c r="Z10" s="125">
        <f t="shared" si="1"/>
        <v>78</v>
      </c>
    </row>
    <row r="11" spans="1:26" s="21" customFormat="1" ht="25.5" customHeight="1" thickBot="1" x14ac:dyDescent="0.3">
      <c r="B11" s="128">
        <v>21</v>
      </c>
      <c r="C11" s="40" t="s">
        <v>66</v>
      </c>
      <c r="D11" s="41" t="s">
        <v>67</v>
      </c>
      <c r="E11" s="42"/>
      <c r="F11" s="27">
        <v>353</v>
      </c>
      <c r="G11" s="26">
        <v>46</v>
      </c>
      <c r="H11" s="43">
        <f t="shared" si="0"/>
        <v>7.6739130434782608</v>
      </c>
      <c r="I11" s="29">
        <v>26</v>
      </c>
      <c r="J11" s="29" t="s">
        <v>68</v>
      </c>
      <c r="K11" s="3"/>
      <c r="L11" s="38">
        <v>7</v>
      </c>
      <c r="M11" s="124"/>
      <c r="N11" s="124"/>
      <c r="O11" s="124"/>
      <c r="P11" s="124"/>
      <c r="Q11" s="124"/>
      <c r="R11" s="124"/>
      <c r="S11" s="124">
        <v>14</v>
      </c>
      <c r="T11" s="124"/>
      <c r="U11" s="124">
        <v>16</v>
      </c>
      <c r="V11" s="124"/>
      <c r="W11" s="124"/>
      <c r="X11" s="124"/>
      <c r="Y11" s="39"/>
      <c r="Z11" s="125">
        <f t="shared" si="1"/>
        <v>37</v>
      </c>
    </row>
    <row r="12" spans="1:26" s="21" customFormat="1" ht="25.5" hidden="1" customHeight="1" thickBot="1" x14ac:dyDescent="0.3">
      <c r="B12" s="109" t="s">
        <v>161</v>
      </c>
      <c r="C12" s="40" t="s">
        <v>69</v>
      </c>
      <c r="D12" s="41" t="s">
        <v>67</v>
      </c>
      <c r="E12" s="42"/>
      <c r="F12" s="27">
        <v>313</v>
      </c>
      <c r="G12" s="26">
        <v>34</v>
      </c>
      <c r="H12" s="43">
        <f t="shared" si="0"/>
        <v>9.2058823529411757</v>
      </c>
      <c r="I12" s="37">
        <v>23</v>
      </c>
      <c r="J12" s="37" t="s">
        <v>70</v>
      </c>
      <c r="K12" s="3"/>
      <c r="L12" s="117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9"/>
      <c r="Z12" s="125">
        <f t="shared" si="1"/>
        <v>0</v>
      </c>
    </row>
    <row r="13" spans="1:26" s="21" customFormat="1" ht="25.5" customHeight="1" thickBot="1" x14ac:dyDescent="0.3">
      <c r="B13" s="121">
        <v>10</v>
      </c>
      <c r="C13" s="40" t="s">
        <v>78</v>
      </c>
      <c r="D13" s="41" t="s">
        <v>79</v>
      </c>
      <c r="E13" s="42"/>
      <c r="F13" s="27">
        <v>308</v>
      </c>
      <c r="G13" s="26">
        <v>51</v>
      </c>
      <c r="H13" s="43">
        <f t="shared" si="0"/>
        <v>6.0392156862745097</v>
      </c>
      <c r="I13" s="97">
        <v>18</v>
      </c>
      <c r="J13" s="97" t="s">
        <v>212</v>
      </c>
      <c r="K13" s="3"/>
      <c r="L13" s="38">
        <v>10</v>
      </c>
      <c r="M13" s="120">
        <v>8</v>
      </c>
      <c r="N13" s="120">
        <v>8</v>
      </c>
      <c r="O13" s="120">
        <v>14</v>
      </c>
      <c r="P13" s="120">
        <v>0</v>
      </c>
      <c r="Q13" s="120">
        <v>14</v>
      </c>
      <c r="R13" s="120">
        <v>6</v>
      </c>
      <c r="S13" s="120">
        <v>1</v>
      </c>
      <c r="T13" s="120"/>
      <c r="U13" s="120">
        <v>18</v>
      </c>
      <c r="V13" s="120"/>
      <c r="W13" s="120"/>
      <c r="X13" s="120"/>
      <c r="Y13" s="39"/>
      <c r="Z13" s="125">
        <f t="shared" si="1"/>
        <v>79</v>
      </c>
    </row>
    <row r="14" spans="1:26" s="21" customFormat="1" ht="25.5" hidden="1" customHeight="1" thickBot="1" x14ac:dyDescent="0.3">
      <c r="B14" s="108" t="s">
        <v>161</v>
      </c>
      <c r="C14" s="40" t="s">
        <v>72</v>
      </c>
      <c r="D14" s="41" t="s">
        <v>73</v>
      </c>
      <c r="E14" s="42"/>
      <c r="F14" s="27">
        <v>249</v>
      </c>
      <c r="G14" s="26">
        <v>18</v>
      </c>
      <c r="H14" s="43">
        <f t="shared" si="0"/>
        <v>13.833333333333334</v>
      </c>
      <c r="I14" s="29">
        <v>23</v>
      </c>
      <c r="J14" s="29" t="s">
        <v>74</v>
      </c>
      <c r="K14" s="3"/>
      <c r="L14" s="117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9"/>
      <c r="Z14" s="125"/>
    </row>
    <row r="15" spans="1:26" s="21" customFormat="1" ht="25.5" hidden="1" customHeight="1" thickBot="1" x14ac:dyDescent="0.3">
      <c r="B15" s="109" t="s">
        <v>161</v>
      </c>
      <c r="C15" s="45" t="s">
        <v>75</v>
      </c>
      <c r="D15" s="46" t="s">
        <v>76</v>
      </c>
      <c r="E15" s="42"/>
      <c r="F15" s="27">
        <v>229</v>
      </c>
      <c r="G15" s="26">
        <v>30</v>
      </c>
      <c r="H15" s="43">
        <f t="shared" si="0"/>
        <v>7.6333333333333337</v>
      </c>
      <c r="I15" s="29">
        <v>17</v>
      </c>
      <c r="J15" s="29" t="s">
        <v>77</v>
      </c>
      <c r="K15" s="3"/>
      <c r="L15" s="117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9"/>
      <c r="Z15" s="125"/>
    </row>
    <row r="16" spans="1:26" s="21" customFormat="1" ht="25.5" hidden="1" customHeight="1" thickBot="1" x14ac:dyDescent="0.3">
      <c r="B16" s="108" t="s">
        <v>161</v>
      </c>
      <c r="C16" s="40" t="s">
        <v>81</v>
      </c>
      <c r="D16" s="41" t="s">
        <v>82</v>
      </c>
      <c r="E16" s="42"/>
      <c r="F16" s="27">
        <v>227</v>
      </c>
      <c r="G16" s="26">
        <v>30</v>
      </c>
      <c r="H16" s="43">
        <f t="shared" si="0"/>
        <v>7.5666666666666664</v>
      </c>
      <c r="I16" s="37">
        <v>25</v>
      </c>
      <c r="J16" s="37" t="s">
        <v>83</v>
      </c>
      <c r="L16" s="117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9"/>
      <c r="Z16" s="125"/>
    </row>
    <row r="17" spans="2:26" s="21" customFormat="1" ht="25.5" customHeight="1" thickBot="1" x14ac:dyDescent="0.3">
      <c r="B17" s="22">
        <v>12</v>
      </c>
      <c r="C17" s="47" t="s">
        <v>84</v>
      </c>
      <c r="D17" s="48" t="s">
        <v>85</v>
      </c>
      <c r="E17" s="42"/>
      <c r="F17" s="27">
        <v>167</v>
      </c>
      <c r="G17" s="26">
        <v>30</v>
      </c>
      <c r="H17" s="43">
        <f t="shared" si="0"/>
        <v>5.5666666666666664</v>
      </c>
      <c r="I17" s="29">
        <v>16</v>
      </c>
      <c r="J17" s="29" t="s">
        <v>86</v>
      </c>
      <c r="K17" s="3"/>
      <c r="L17" s="38">
        <v>2</v>
      </c>
      <c r="M17" s="93">
        <v>11</v>
      </c>
      <c r="N17" s="110">
        <v>4</v>
      </c>
      <c r="O17" s="110">
        <v>8</v>
      </c>
      <c r="P17" s="110">
        <v>4</v>
      </c>
      <c r="Q17" s="110">
        <v>6</v>
      </c>
      <c r="R17" s="110">
        <v>5</v>
      </c>
      <c r="S17" s="110">
        <v>7</v>
      </c>
      <c r="T17" s="110"/>
      <c r="U17" s="110">
        <v>5</v>
      </c>
      <c r="V17" s="110"/>
      <c r="W17" s="110"/>
      <c r="X17" s="110"/>
      <c r="Y17" s="39"/>
      <c r="Z17" s="125">
        <f t="shared" si="1"/>
        <v>52</v>
      </c>
    </row>
    <row r="18" spans="2:26" s="21" customFormat="1" ht="25.5" customHeight="1" thickBot="1" x14ac:dyDescent="0.3">
      <c r="B18" s="121">
        <v>27</v>
      </c>
      <c r="C18" s="40" t="s">
        <v>90</v>
      </c>
      <c r="D18" s="41" t="s">
        <v>91</v>
      </c>
      <c r="E18" s="42"/>
      <c r="F18" s="27">
        <v>138</v>
      </c>
      <c r="G18" s="26">
        <v>23</v>
      </c>
      <c r="H18" s="43">
        <f t="shared" si="0"/>
        <v>6</v>
      </c>
      <c r="I18" s="97">
        <v>15</v>
      </c>
      <c r="J18" s="97" t="s">
        <v>172</v>
      </c>
      <c r="K18" s="3"/>
      <c r="L18" s="38">
        <v>6</v>
      </c>
      <c r="M18" s="120">
        <v>11</v>
      </c>
      <c r="N18" s="120">
        <v>2</v>
      </c>
      <c r="O18" s="120">
        <v>7</v>
      </c>
      <c r="P18" s="120">
        <v>15</v>
      </c>
      <c r="Q18" s="120">
        <v>10</v>
      </c>
      <c r="R18" s="120">
        <v>6</v>
      </c>
      <c r="S18" s="120">
        <v>2</v>
      </c>
      <c r="T18" s="120"/>
      <c r="U18" s="120">
        <v>3</v>
      </c>
      <c r="V18" s="120"/>
      <c r="W18" s="120"/>
      <c r="X18" s="120"/>
      <c r="Y18" s="39"/>
      <c r="Z18" s="125">
        <f t="shared" si="1"/>
        <v>62</v>
      </c>
    </row>
    <row r="19" spans="2:26" s="21" customFormat="1" ht="25.5" hidden="1" customHeight="1" thickBot="1" x14ac:dyDescent="0.3">
      <c r="B19" s="109" t="s">
        <v>161</v>
      </c>
      <c r="C19" s="40" t="s">
        <v>87</v>
      </c>
      <c r="D19" s="41" t="s">
        <v>88</v>
      </c>
      <c r="E19" s="42"/>
      <c r="F19" s="27">
        <v>94</v>
      </c>
      <c r="G19" s="26">
        <v>24</v>
      </c>
      <c r="H19" s="43">
        <f t="shared" si="0"/>
        <v>3.9166666666666665</v>
      </c>
      <c r="I19" s="29">
        <v>12</v>
      </c>
      <c r="J19" s="49" t="s">
        <v>89</v>
      </c>
      <c r="K19" s="3"/>
      <c r="L19" s="117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9"/>
      <c r="Z19" s="125"/>
    </row>
    <row r="20" spans="2:26" s="21" customFormat="1" ht="25.5" customHeight="1" thickBot="1" x14ac:dyDescent="0.3">
      <c r="B20" s="22">
        <v>16</v>
      </c>
      <c r="C20" s="50" t="s">
        <v>94</v>
      </c>
      <c r="D20" s="51" t="s">
        <v>95</v>
      </c>
      <c r="E20" s="25"/>
      <c r="F20" s="27">
        <v>39</v>
      </c>
      <c r="G20" s="26">
        <v>28</v>
      </c>
      <c r="H20" s="43">
        <f t="shared" si="0"/>
        <v>1.3928571428571428</v>
      </c>
      <c r="I20" s="29">
        <v>8</v>
      </c>
      <c r="J20" s="29" t="s">
        <v>68</v>
      </c>
      <c r="K20" s="3"/>
      <c r="L20" s="38">
        <v>0</v>
      </c>
      <c r="M20" s="93">
        <v>0</v>
      </c>
      <c r="N20" s="110">
        <v>2</v>
      </c>
      <c r="O20" s="110">
        <v>5</v>
      </c>
      <c r="P20" s="110">
        <v>2</v>
      </c>
      <c r="Q20" s="110">
        <v>2</v>
      </c>
      <c r="R20" s="110">
        <v>0</v>
      </c>
      <c r="S20" s="110">
        <v>0</v>
      </c>
      <c r="T20" s="110"/>
      <c r="U20" s="110">
        <v>0</v>
      </c>
      <c r="V20" s="110"/>
      <c r="W20" s="110"/>
      <c r="X20" s="110"/>
      <c r="Y20" s="39"/>
      <c r="Z20" s="125">
        <f t="shared" si="1"/>
        <v>11</v>
      </c>
    </row>
    <row r="21" spans="2:26" s="21" customFormat="1" ht="25.5" customHeight="1" thickBot="1" x14ac:dyDescent="0.3">
      <c r="B21" s="22">
        <v>11</v>
      </c>
      <c r="C21" s="50" t="s">
        <v>92</v>
      </c>
      <c r="D21" s="51" t="s">
        <v>93</v>
      </c>
      <c r="E21" s="25"/>
      <c r="F21" s="27">
        <v>36</v>
      </c>
      <c r="G21" s="26">
        <v>31</v>
      </c>
      <c r="H21" s="43">
        <f t="shared" si="0"/>
        <v>1.1612903225806452</v>
      </c>
      <c r="I21" s="29">
        <v>6</v>
      </c>
      <c r="J21" s="29" t="s">
        <v>80</v>
      </c>
      <c r="K21" s="3"/>
      <c r="L21" s="38">
        <v>0</v>
      </c>
      <c r="M21" s="93">
        <v>2</v>
      </c>
      <c r="N21" s="110">
        <v>0</v>
      </c>
      <c r="O21" s="110">
        <v>0</v>
      </c>
      <c r="P21" s="110">
        <v>0</v>
      </c>
      <c r="Q21" s="110">
        <v>3</v>
      </c>
      <c r="R21" s="110">
        <v>0</v>
      </c>
      <c r="S21" s="110">
        <v>0</v>
      </c>
      <c r="T21" s="110"/>
      <c r="U21" s="110">
        <v>2</v>
      </c>
      <c r="V21" s="110"/>
      <c r="W21" s="110"/>
      <c r="X21" s="110"/>
      <c r="Y21" s="39"/>
      <c r="Z21" s="125">
        <f t="shared" si="1"/>
        <v>7</v>
      </c>
    </row>
    <row r="22" spans="2:26" s="21" customFormat="1" ht="25.5" customHeight="1" thickBot="1" x14ac:dyDescent="0.3">
      <c r="B22" s="22">
        <v>14</v>
      </c>
      <c r="C22" s="40" t="s">
        <v>96</v>
      </c>
      <c r="D22" s="41" t="s">
        <v>64</v>
      </c>
      <c r="E22" s="42"/>
      <c r="F22" s="27">
        <v>32</v>
      </c>
      <c r="G22" s="26">
        <v>24</v>
      </c>
      <c r="H22" s="43">
        <f t="shared" si="0"/>
        <v>1.3333333333333333</v>
      </c>
      <c r="I22" s="97">
        <v>7</v>
      </c>
      <c r="J22" s="97" t="s">
        <v>191</v>
      </c>
      <c r="K22" s="3"/>
      <c r="L22" s="38">
        <v>0</v>
      </c>
      <c r="M22" s="93"/>
      <c r="N22" s="110"/>
      <c r="O22" s="110">
        <v>0</v>
      </c>
      <c r="P22" s="110">
        <v>4</v>
      </c>
      <c r="Q22" s="110">
        <v>0</v>
      </c>
      <c r="R22" s="110">
        <v>0</v>
      </c>
      <c r="S22" s="110">
        <v>7</v>
      </c>
      <c r="T22" s="110"/>
      <c r="U22" s="110">
        <v>0</v>
      </c>
      <c r="V22" s="110"/>
      <c r="W22" s="110"/>
      <c r="X22" s="110"/>
      <c r="Y22" s="39"/>
      <c r="Z22" s="125">
        <f t="shared" si="1"/>
        <v>11</v>
      </c>
    </row>
    <row r="23" spans="2:26" s="21" customFormat="1" ht="25.5" hidden="1" customHeight="1" thickBot="1" x14ac:dyDescent="0.3">
      <c r="B23" s="96" t="s">
        <v>100</v>
      </c>
      <c r="C23" s="50" t="s">
        <v>98</v>
      </c>
      <c r="D23" s="51" t="s">
        <v>99</v>
      </c>
      <c r="E23" s="25"/>
      <c r="F23" s="27">
        <v>15</v>
      </c>
      <c r="G23" s="26">
        <v>12</v>
      </c>
      <c r="H23" s="43">
        <f t="shared" si="0"/>
        <v>1.25</v>
      </c>
      <c r="I23" s="29">
        <v>6</v>
      </c>
      <c r="J23" s="29" t="s">
        <v>77</v>
      </c>
      <c r="K23" s="3"/>
      <c r="L23" s="117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9"/>
      <c r="Z23" s="125"/>
    </row>
    <row r="24" spans="2:26" s="21" customFormat="1" ht="25.5" hidden="1" customHeight="1" thickBot="1" x14ac:dyDescent="0.3">
      <c r="B24" s="52" t="s">
        <v>100</v>
      </c>
      <c r="C24" s="31" t="s">
        <v>101</v>
      </c>
      <c r="D24" s="32" t="s">
        <v>91</v>
      </c>
      <c r="E24" s="42"/>
      <c r="F24" s="27">
        <v>14</v>
      </c>
      <c r="G24" s="26">
        <v>7</v>
      </c>
      <c r="H24" s="43">
        <f t="shared" si="0"/>
        <v>2</v>
      </c>
      <c r="I24" s="37">
        <v>6</v>
      </c>
      <c r="J24" s="37" t="s">
        <v>62</v>
      </c>
      <c r="K24" s="3"/>
      <c r="L24" s="117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9"/>
      <c r="Z24" s="125"/>
    </row>
    <row r="25" spans="2:26" s="21" customFormat="1" ht="25.5" hidden="1" customHeight="1" thickBot="1" x14ac:dyDescent="0.3">
      <c r="B25" s="52" t="s">
        <v>100</v>
      </c>
      <c r="C25" s="31" t="s">
        <v>102</v>
      </c>
      <c r="D25" s="32" t="s">
        <v>99</v>
      </c>
      <c r="E25" s="42"/>
      <c r="F25" s="27">
        <v>9</v>
      </c>
      <c r="G25" s="26">
        <v>4</v>
      </c>
      <c r="H25" s="43">
        <f t="shared" si="0"/>
        <v>2.25</v>
      </c>
      <c r="I25" s="37">
        <v>5</v>
      </c>
      <c r="J25" s="37" t="s">
        <v>103</v>
      </c>
      <c r="K25" s="3"/>
      <c r="L25" s="117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9"/>
      <c r="Z25" s="125"/>
    </row>
    <row r="26" spans="2:26" s="21" customFormat="1" ht="25.5" customHeight="1" thickBot="1" x14ac:dyDescent="0.3">
      <c r="B26" s="22">
        <v>6</v>
      </c>
      <c r="C26" s="31" t="s">
        <v>167</v>
      </c>
      <c r="D26" s="32" t="s">
        <v>168</v>
      </c>
      <c r="E26" s="42"/>
      <c r="F26" s="27">
        <v>14</v>
      </c>
      <c r="G26" s="26">
        <v>7</v>
      </c>
      <c r="H26" s="43">
        <f t="shared" si="0"/>
        <v>2</v>
      </c>
      <c r="I26" s="97">
        <v>6</v>
      </c>
      <c r="J26" s="97" t="s">
        <v>112</v>
      </c>
      <c r="K26" s="3"/>
      <c r="L26" s="38"/>
      <c r="M26" s="93">
        <v>6</v>
      </c>
      <c r="N26" s="110">
        <v>0</v>
      </c>
      <c r="O26" s="110">
        <v>2</v>
      </c>
      <c r="P26" s="110">
        <v>2</v>
      </c>
      <c r="Q26" s="110">
        <v>0</v>
      </c>
      <c r="R26" s="110">
        <v>2</v>
      </c>
      <c r="S26" s="110">
        <v>2</v>
      </c>
      <c r="T26" s="110"/>
      <c r="U26" s="110" t="s">
        <v>194</v>
      </c>
      <c r="V26" s="110"/>
      <c r="W26" s="110"/>
      <c r="X26" s="110"/>
      <c r="Y26" s="39"/>
      <c r="Z26" s="125">
        <f t="shared" si="1"/>
        <v>14</v>
      </c>
    </row>
    <row r="27" spans="2:26" s="21" customFormat="1" ht="25.5" customHeight="1" thickBot="1" x14ac:dyDescent="0.3">
      <c r="B27" s="130">
        <v>13</v>
      </c>
      <c r="C27" s="31" t="s">
        <v>104</v>
      </c>
      <c r="D27" s="32" t="s">
        <v>105</v>
      </c>
      <c r="E27" s="42"/>
      <c r="F27" s="27">
        <v>13</v>
      </c>
      <c r="G27" s="26">
        <v>14</v>
      </c>
      <c r="H27" s="43">
        <f t="shared" si="0"/>
        <v>0.9285714285714286</v>
      </c>
      <c r="I27" s="29">
        <v>4</v>
      </c>
      <c r="J27" s="29" t="s">
        <v>106</v>
      </c>
      <c r="K27" s="3"/>
      <c r="L27" s="38"/>
      <c r="M27" s="124"/>
      <c r="N27" s="124">
        <v>1</v>
      </c>
      <c r="O27" s="124"/>
      <c r="P27" s="124"/>
      <c r="Q27" s="124">
        <v>2</v>
      </c>
      <c r="R27" s="124"/>
      <c r="S27" s="124">
        <v>2</v>
      </c>
      <c r="T27" s="124"/>
      <c r="U27" s="124"/>
      <c r="V27" s="124"/>
      <c r="W27" s="124"/>
      <c r="X27" s="124"/>
      <c r="Y27" s="39"/>
      <c r="Z27" s="125">
        <f t="shared" si="1"/>
        <v>5</v>
      </c>
    </row>
    <row r="28" spans="2:26" s="21" customFormat="1" ht="25.5" hidden="1" customHeight="1" thickBot="1" x14ac:dyDescent="0.3">
      <c r="B28" s="96" t="s">
        <v>100</v>
      </c>
      <c r="C28" s="31" t="s">
        <v>107</v>
      </c>
      <c r="D28" s="32" t="s">
        <v>108</v>
      </c>
      <c r="E28" s="42"/>
      <c r="F28" s="27">
        <v>8</v>
      </c>
      <c r="G28" s="26">
        <v>12</v>
      </c>
      <c r="H28" s="43">
        <f t="shared" si="0"/>
        <v>0.66666666666666663</v>
      </c>
      <c r="I28" s="29">
        <v>2</v>
      </c>
      <c r="J28" s="49" t="s">
        <v>109</v>
      </c>
      <c r="K28" s="3"/>
      <c r="L28" s="117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9"/>
      <c r="Z28" s="125"/>
    </row>
    <row r="29" spans="2:26" s="21" customFormat="1" ht="25.5" hidden="1" customHeight="1" thickBot="1" x14ac:dyDescent="0.3">
      <c r="B29" s="52" t="s">
        <v>100</v>
      </c>
      <c r="C29" s="31" t="s">
        <v>110</v>
      </c>
      <c r="D29" s="32" t="s">
        <v>111</v>
      </c>
      <c r="E29" s="42"/>
      <c r="F29" s="27">
        <v>8</v>
      </c>
      <c r="G29" s="26">
        <v>18</v>
      </c>
      <c r="H29" s="43">
        <f t="shared" si="0"/>
        <v>0.44444444444444442</v>
      </c>
      <c r="I29" s="29">
        <v>4</v>
      </c>
      <c r="J29" s="29" t="s">
        <v>112</v>
      </c>
      <c r="K29" s="3"/>
      <c r="L29" s="117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9"/>
      <c r="Z29" s="125">
        <f t="shared" si="1"/>
        <v>0</v>
      </c>
    </row>
    <row r="30" spans="2:26" s="21" customFormat="1" ht="25.5" hidden="1" customHeight="1" thickBot="1" x14ac:dyDescent="0.3">
      <c r="B30" s="52" t="s">
        <v>100</v>
      </c>
      <c r="C30" s="31" t="s">
        <v>113</v>
      </c>
      <c r="D30" s="32" t="s">
        <v>99</v>
      </c>
      <c r="E30" s="42"/>
      <c r="F30" s="27">
        <v>4</v>
      </c>
      <c r="G30" s="26">
        <v>3</v>
      </c>
      <c r="H30" s="43">
        <f t="shared" si="0"/>
        <v>1.3333333333333333</v>
      </c>
      <c r="I30" s="37">
        <v>4</v>
      </c>
      <c r="J30" s="37" t="s">
        <v>62</v>
      </c>
      <c r="K30" s="3"/>
      <c r="L30" s="117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9"/>
      <c r="Z30" s="125"/>
    </row>
    <row r="31" spans="2:26" s="21" customFormat="1" ht="25.5" customHeight="1" thickBot="1" x14ac:dyDescent="0.3">
      <c r="B31" s="22"/>
      <c r="C31" s="31" t="s">
        <v>114</v>
      </c>
      <c r="D31" s="32" t="s">
        <v>108</v>
      </c>
      <c r="E31" s="42"/>
      <c r="F31" s="27">
        <v>4</v>
      </c>
      <c r="G31" s="26">
        <v>5</v>
      </c>
      <c r="H31" s="43">
        <f t="shared" si="0"/>
        <v>0.8</v>
      </c>
      <c r="I31" s="29">
        <v>4</v>
      </c>
      <c r="J31" s="29" t="s">
        <v>97</v>
      </c>
      <c r="K31" s="3"/>
      <c r="L31" s="38"/>
      <c r="M31" s="93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39"/>
      <c r="Z31" s="125">
        <f t="shared" si="1"/>
        <v>0</v>
      </c>
    </row>
    <row r="32" spans="2:26" s="21" customFormat="1" ht="25.5" customHeight="1" thickBot="1" x14ac:dyDescent="0.3">
      <c r="B32" s="22">
        <v>20</v>
      </c>
      <c r="C32" s="31" t="s">
        <v>162</v>
      </c>
      <c r="D32" s="32" t="s">
        <v>163</v>
      </c>
      <c r="E32" s="42"/>
      <c r="F32" s="27">
        <v>4</v>
      </c>
      <c r="G32" s="26">
        <v>6</v>
      </c>
      <c r="H32" s="43">
        <f t="shared" si="0"/>
        <v>0.66666666666666663</v>
      </c>
      <c r="I32" s="97">
        <v>2</v>
      </c>
      <c r="J32" s="97" t="s">
        <v>171</v>
      </c>
      <c r="K32" s="3"/>
      <c r="L32" s="38">
        <v>0</v>
      </c>
      <c r="M32" s="93">
        <v>2</v>
      </c>
      <c r="N32" s="110">
        <v>0</v>
      </c>
      <c r="O32" s="110">
        <v>0</v>
      </c>
      <c r="P32" s="110">
        <v>2</v>
      </c>
      <c r="Q32" s="110"/>
      <c r="R32" s="110">
        <v>0</v>
      </c>
      <c r="S32" s="110"/>
      <c r="T32" s="110"/>
      <c r="U32" s="110" t="s">
        <v>194</v>
      </c>
      <c r="V32" s="110"/>
      <c r="W32" s="110"/>
      <c r="X32" s="110"/>
      <c r="Y32" s="39"/>
      <c r="Z32" s="125">
        <f t="shared" si="1"/>
        <v>4</v>
      </c>
    </row>
    <row r="33" spans="2:26" s="21" customFormat="1" ht="25.5" customHeight="1" thickBot="1" x14ac:dyDescent="0.3">
      <c r="B33" s="22">
        <v>8</v>
      </c>
      <c r="C33" s="31" t="s">
        <v>115</v>
      </c>
      <c r="D33" s="32" t="s">
        <v>116</v>
      </c>
      <c r="E33" s="42"/>
      <c r="F33" s="27">
        <v>3</v>
      </c>
      <c r="G33" s="26">
        <v>18</v>
      </c>
      <c r="H33" s="43">
        <f t="shared" si="0"/>
        <v>0.16666666666666666</v>
      </c>
      <c r="I33" s="29">
        <v>2</v>
      </c>
      <c r="J33" s="29" t="s">
        <v>68</v>
      </c>
      <c r="K33" s="3"/>
      <c r="L33" s="38"/>
      <c r="M33" s="93">
        <v>0</v>
      </c>
      <c r="N33" s="110"/>
      <c r="O33" s="110">
        <v>0</v>
      </c>
      <c r="P33" s="110"/>
      <c r="Q33" s="110">
        <v>0</v>
      </c>
      <c r="R33" s="110">
        <v>0</v>
      </c>
      <c r="S33" s="110"/>
      <c r="T33" s="110"/>
      <c r="U33" s="110"/>
      <c r="V33" s="110"/>
      <c r="W33" s="110"/>
      <c r="X33" s="110"/>
      <c r="Y33" s="39"/>
      <c r="Z33" s="125">
        <f t="shared" si="1"/>
        <v>0</v>
      </c>
    </row>
    <row r="34" spans="2:26" s="21" customFormat="1" ht="25.5" customHeight="1" thickBot="1" x14ac:dyDescent="0.3">
      <c r="B34" s="22">
        <v>15</v>
      </c>
      <c r="C34" s="31" t="s">
        <v>192</v>
      </c>
      <c r="D34" s="32" t="s">
        <v>193</v>
      </c>
      <c r="E34" s="42"/>
      <c r="F34" s="27">
        <v>0</v>
      </c>
      <c r="G34" s="26">
        <v>0</v>
      </c>
      <c r="H34" s="43" t="e">
        <f t="shared" si="0"/>
        <v>#DIV/0!</v>
      </c>
      <c r="I34" s="29">
        <v>0</v>
      </c>
      <c r="J34" s="29" t="s">
        <v>16</v>
      </c>
      <c r="K34" s="3"/>
      <c r="L34" s="38"/>
      <c r="M34" s="227"/>
      <c r="N34" s="227"/>
      <c r="O34" s="227"/>
      <c r="P34" s="227"/>
      <c r="Q34" s="227"/>
      <c r="R34" s="227"/>
      <c r="S34" s="227"/>
      <c r="T34" s="227"/>
      <c r="U34" s="227" t="s">
        <v>194</v>
      </c>
      <c r="V34" s="227"/>
      <c r="W34" s="227"/>
      <c r="X34" s="227"/>
      <c r="Y34" s="39"/>
      <c r="Z34" s="125"/>
    </row>
    <row r="35" spans="2:26" s="21" customFormat="1" ht="25.5" customHeight="1" thickBot="1" x14ac:dyDescent="0.3">
      <c r="B35" s="22"/>
      <c r="C35" s="31" t="s">
        <v>117</v>
      </c>
      <c r="D35" s="32" t="s">
        <v>95</v>
      </c>
      <c r="E35" s="42"/>
      <c r="F35" s="27">
        <v>1</v>
      </c>
      <c r="G35" s="26">
        <v>1</v>
      </c>
      <c r="H35" s="43">
        <f t="shared" si="0"/>
        <v>1</v>
      </c>
      <c r="I35" s="29">
        <v>1</v>
      </c>
      <c r="J35" s="29" t="s">
        <v>97</v>
      </c>
      <c r="K35" s="3"/>
      <c r="L35" s="38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39"/>
      <c r="Z35" s="125">
        <f t="shared" si="1"/>
        <v>0</v>
      </c>
    </row>
    <row r="36" spans="2:26" s="21" customFormat="1" ht="25.5" customHeight="1" thickBot="1" x14ac:dyDescent="0.3">
      <c r="B36" s="22">
        <v>4</v>
      </c>
      <c r="C36" s="31" t="s">
        <v>169</v>
      </c>
      <c r="D36" s="32" t="s">
        <v>170</v>
      </c>
      <c r="E36" s="42"/>
      <c r="F36" s="27">
        <v>0</v>
      </c>
      <c r="G36" s="26">
        <v>3</v>
      </c>
      <c r="H36" s="43">
        <f t="shared" si="0"/>
        <v>0</v>
      </c>
      <c r="I36" s="97">
        <v>0</v>
      </c>
      <c r="J36" s="97" t="s">
        <v>16</v>
      </c>
      <c r="K36" s="3"/>
      <c r="L36" s="38"/>
      <c r="M36" s="107"/>
      <c r="N36" s="110"/>
      <c r="O36" s="110"/>
      <c r="P36" s="110">
        <v>0</v>
      </c>
      <c r="Q36" s="110"/>
      <c r="R36" s="110">
        <v>0</v>
      </c>
      <c r="S36" s="110">
        <v>0</v>
      </c>
      <c r="T36" s="110"/>
      <c r="U36" s="110"/>
      <c r="V36" s="110"/>
      <c r="W36" s="110"/>
      <c r="X36" s="110"/>
      <c r="Y36" s="39"/>
      <c r="Z36" s="125">
        <f t="shared" si="1"/>
        <v>0</v>
      </c>
    </row>
    <row r="37" spans="2:26" s="21" customFormat="1" ht="25.5" hidden="1" customHeight="1" thickBot="1" x14ac:dyDescent="0.3">
      <c r="B37" s="52" t="s">
        <v>100</v>
      </c>
      <c r="C37" s="31" t="s">
        <v>118</v>
      </c>
      <c r="D37" s="32" t="s">
        <v>79</v>
      </c>
      <c r="E37" s="42"/>
      <c r="F37" s="27">
        <v>0</v>
      </c>
      <c r="G37" s="26">
        <v>1</v>
      </c>
      <c r="H37" s="43">
        <f t="shared" si="0"/>
        <v>0</v>
      </c>
      <c r="I37" s="29">
        <v>0</v>
      </c>
      <c r="J37" s="29" t="s">
        <v>16</v>
      </c>
      <c r="K37" s="3"/>
      <c r="L37" s="117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9"/>
      <c r="Z37" s="125"/>
    </row>
    <row r="38" spans="2:26" s="21" customFormat="1" ht="25.5" customHeight="1" thickBot="1" x14ac:dyDescent="0.3">
      <c r="B38" s="111">
        <v>34</v>
      </c>
      <c r="C38" s="40" t="s">
        <v>164</v>
      </c>
      <c r="D38" s="41" t="s">
        <v>165</v>
      </c>
      <c r="E38" s="42"/>
      <c r="F38" s="27">
        <v>0</v>
      </c>
      <c r="G38" s="26">
        <v>2</v>
      </c>
      <c r="H38" s="43">
        <f t="shared" si="0"/>
        <v>0</v>
      </c>
      <c r="I38" s="97">
        <v>0</v>
      </c>
      <c r="J38" s="97" t="s">
        <v>16</v>
      </c>
      <c r="K38" s="3"/>
      <c r="L38" s="38">
        <v>0</v>
      </c>
      <c r="M38" s="93">
        <v>0</v>
      </c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39"/>
      <c r="Z38" s="125">
        <f t="shared" si="1"/>
        <v>0</v>
      </c>
    </row>
    <row r="39" spans="2:26" s="21" customFormat="1" ht="25.5" hidden="1" customHeight="1" thickBot="1" x14ac:dyDescent="0.3">
      <c r="B39" s="96" t="s">
        <v>100</v>
      </c>
      <c r="C39" s="40" t="s">
        <v>119</v>
      </c>
      <c r="D39" s="41" t="s">
        <v>120</v>
      </c>
      <c r="E39" s="42"/>
      <c r="F39" s="27">
        <v>0</v>
      </c>
      <c r="G39" s="26">
        <v>4</v>
      </c>
      <c r="H39" s="43">
        <f t="shared" si="0"/>
        <v>0</v>
      </c>
      <c r="I39" s="29">
        <v>0</v>
      </c>
      <c r="J39" s="29" t="s">
        <v>16</v>
      </c>
      <c r="K39" s="3"/>
      <c r="L39" s="117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9"/>
      <c r="Z39" s="125"/>
    </row>
    <row r="40" spans="2:26" ht="25.5" customHeight="1" thickBot="1" x14ac:dyDescent="0.3">
      <c r="B40" s="22">
        <v>28</v>
      </c>
      <c r="C40" s="40" t="s">
        <v>121</v>
      </c>
      <c r="D40" s="41" t="s">
        <v>122</v>
      </c>
      <c r="E40" s="42"/>
      <c r="F40" s="27">
        <v>0</v>
      </c>
      <c r="G40" s="26">
        <v>18</v>
      </c>
      <c r="H40" s="43">
        <f t="shared" si="0"/>
        <v>0</v>
      </c>
      <c r="I40" s="29">
        <v>0</v>
      </c>
      <c r="J40" s="29" t="s">
        <v>16</v>
      </c>
      <c r="L40" s="103">
        <v>0</v>
      </c>
      <c r="M40" s="104">
        <v>0</v>
      </c>
      <c r="N40" s="104">
        <v>0</v>
      </c>
      <c r="O40" s="104">
        <v>0</v>
      </c>
      <c r="P40" s="104">
        <v>0</v>
      </c>
      <c r="Q40" s="104">
        <v>0</v>
      </c>
      <c r="R40" s="104"/>
      <c r="S40" s="104"/>
      <c r="T40" s="104"/>
      <c r="U40" s="104"/>
      <c r="V40" s="104"/>
      <c r="W40" s="104"/>
      <c r="X40" s="104"/>
      <c r="Y40" s="105"/>
      <c r="Z40" s="125">
        <f t="shared" si="1"/>
        <v>0</v>
      </c>
    </row>
    <row r="41" spans="2:26" ht="16.5" thickBot="1" x14ac:dyDescent="0.3">
      <c r="F41" s="53">
        <f>SUM(F7:F40)</f>
        <v>4272</v>
      </c>
      <c r="L41" s="106">
        <f>SUM(L7:L40)</f>
        <v>67</v>
      </c>
      <c r="M41" s="114">
        <f>SUM(M7:M40)</f>
        <v>59</v>
      </c>
      <c r="N41" s="123">
        <f t="shared" ref="N41:Y41" si="2">SUM(N7:N40)</f>
        <v>38</v>
      </c>
      <c r="O41" s="126">
        <f t="shared" si="2"/>
        <v>76</v>
      </c>
      <c r="P41" s="126">
        <f t="shared" si="2"/>
        <v>42</v>
      </c>
      <c r="Q41" s="126">
        <f t="shared" si="2"/>
        <v>66</v>
      </c>
      <c r="R41" s="123">
        <f t="shared" si="2"/>
        <v>41</v>
      </c>
      <c r="S41" s="126">
        <f t="shared" si="2"/>
        <v>52</v>
      </c>
      <c r="T41" s="53">
        <f t="shared" si="2"/>
        <v>0</v>
      </c>
      <c r="U41" s="126">
        <f t="shared" si="2"/>
        <v>59</v>
      </c>
      <c r="V41" s="53">
        <f t="shared" si="2"/>
        <v>0</v>
      </c>
      <c r="W41" s="53">
        <f t="shared" si="2"/>
        <v>0</v>
      </c>
      <c r="X41" s="53">
        <f t="shared" si="2"/>
        <v>0</v>
      </c>
      <c r="Y41" s="53">
        <f t="shared" si="2"/>
        <v>0</v>
      </c>
      <c r="Z41" s="59">
        <f t="shared" si="1"/>
        <v>500</v>
      </c>
    </row>
    <row r="42" spans="2:26" x14ac:dyDescent="0.25">
      <c r="I42" s="342" t="s">
        <v>123</v>
      </c>
      <c r="J42" s="342"/>
      <c r="L42" s="352" t="s">
        <v>166</v>
      </c>
      <c r="M42" s="352"/>
      <c r="N42" s="352"/>
      <c r="O42" s="352"/>
      <c r="P42" s="323">
        <f>SUM(L41:Y41)</f>
        <v>500</v>
      </c>
      <c r="Q42" s="323"/>
      <c r="R42" s="323"/>
      <c r="S42" s="323"/>
    </row>
    <row r="43" spans="2:26" x14ac:dyDescent="0.25">
      <c r="I43" s="312" t="s">
        <v>124</v>
      </c>
      <c r="J43" s="312"/>
      <c r="L43" s="313" t="s">
        <v>125</v>
      </c>
      <c r="M43" s="313"/>
    </row>
    <row r="44" spans="2:26" x14ac:dyDescent="0.25">
      <c r="I44" s="316" t="s">
        <v>137</v>
      </c>
      <c r="J44" s="316"/>
      <c r="L44" s="315" t="s">
        <v>126</v>
      </c>
      <c r="M44" s="315"/>
    </row>
  </sheetData>
  <sortState ref="B7:Y39">
    <sortCondition descending="1" ref="F7:F39"/>
    <sortCondition descending="1" ref="H7:H39"/>
    <sortCondition ref="G7:G39"/>
    <sortCondition descending="1" ref="I7:I39"/>
  </sortState>
  <mergeCells count="27">
    <mergeCell ref="L2:L6"/>
    <mergeCell ref="M2:M6"/>
    <mergeCell ref="N2:N6"/>
    <mergeCell ref="B2:J2"/>
    <mergeCell ref="Y2:Y6"/>
    <mergeCell ref="W2:W6"/>
    <mergeCell ref="X2:X6"/>
    <mergeCell ref="B4:B5"/>
    <mergeCell ref="C4:D5"/>
    <mergeCell ref="F4:F5"/>
    <mergeCell ref="G4:G5"/>
    <mergeCell ref="I4:J4"/>
    <mergeCell ref="U2:U6"/>
    <mergeCell ref="V2:V6"/>
    <mergeCell ref="O2:O6"/>
    <mergeCell ref="P2:P6"/>
    <mergeCell ref="Q2:Q6"/>
    <mergeCell ref="R2:R6"/>
    <mergeCell ref="S2:S6"/>
    <mergeCell ref="T2:T6"/>
    <mergeCell ref="P42:S42"/>
    <mergeCell ref="I43:J43"/>
    <mergeCell ref="L43:M43"/>
    <mergeCell ref="L44:M44"/>
    <mergeCell ref="I44:J44"/>
    <mergeCell ref="I42:J42"/>
    <mergeCell ref="L42:O4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C33"/>
  <sheetViews>
    <sheetView showGridLines="0" topLeftCell="A6" zoomScaleNormal="100" workbookViewId="0">
      <selection activeCell="D16" sqref="D16"/>
    </sheetView>
  </sheetViews>
  <sheetFormatPr defaultRowHeight="15" x14ac:dyDescent="0.25"/>
  <cols>
    <col min="1" max="1" width="9.140625" customWidth="1"/>
    <col min="2" max="2" width="10.28515625" customWidth="1"/>
    <col min="3" max="3" width="35.7109375" customWidth="1"/>
  </cols>
  <sheetData>
    <row r="1" spans="2:3" ht="34.5" customHeight="1" x14ac:dyDescent="0.25"/>
    <row r="2" spans="2:3" ht="34.5" customHeight="1" x14ac:dyDescent="0.25"/>
    <row r="3" spans="2:3" ht="34.5" customHeight="1" x14ac:dyDescent="0.25">
      <c r="B3" s="205"/>
      <c r="C3" s="192" t="s">
        <v>13</v>
      </c>
    </row>
    <row r="4" spans="2:3" ht="34.5" customHeight="1" x14ac:dyDescent="0.25">
      <c r="B4" s="205"/>
      <c r="C4" s="148" t="s">
        <v>14</v>
      </c>
    </row>
    <row r="5" spans="2:3" ht="34.5" customHeight="1" x14ac:dyDescent="0.25">
      <c r="B5" s="205"/>
      <c r="C5" s="193" t="s">
        <v>26</v>
      </c>
    </row>
    <row r="6" spans="2:3" ht="34.5" customHeight="1" x14ac:dyDescent="0.25">
      <c r="B6" s="205"/>
      <c r="C6" s="193" t="s">
        <v>146</v>
      </c>
    </row>
    <row r="7" spans="2:3" ht="34.5" customHeight="1" x14ac:dyDescent="0.25">
      <c r="B7" s="205"/>
      <c r="C7" s="194" t="s">
        <v>20</v>
      </c>
    </row>
    <row r="8" spans="2:3" ht="34.5" customHeight="1" x14ac:dyDescent="0.25">
      <c r="B8" s="205"/>
      <c r="C8" s="195" t="s">
        <v>21</v>
      </c>
    </row>
    <row r="9" spans="2:3" ht="34.5" customHeight="1" x14ac:dyDescent="0.25">
      <c r="B9" s="205"/>
      <c r="C9" s="196" t="s">
        <v>27</v>
      </c>
    </row>
    <row r="10" spans="2:3" ht="34.5" customHeight="1" x14ac:dyDescent="0.25">
      <c r="B10" s="205"/>
      <c r="C10" s="197" t="s">
        <v>30</v>
      </c>
    </row>
    <row r="11" spans="2:3" ht="34.5" customHeight="1" x14ac:dyDescent="0.25">
      <c r="B11" s="205"/>
      <c r="C11" s="198" t="s">
        <v>31</v>
      </c>
    </row>
    <row r="12" spans="2:3" ht="34.5" customHeight="1" x14ac:dyDescent="0.25">
      <c r="B12" s="205"/>
      <c r="C12" s="195" t="s">
        <v>142</v>
      </c>
    </row>
    <row r="13" spans="2:3" ht="34.5" customHeight="1" x14ac:dyDescent="0.25">
      <c r="B13" s="205"/>
      <c r="C13" s="199" t="s">
        <v>144</v>
      </c>
    </row>
    <row r="14" spans="2:3" ht="34.5" customHeight="1" x14ac:dyDescent="0.25">
      <c r="B14" s="205"/>
      <c r="C14" s="200" t="s">
        <v>143</v>
      </c>
    </row>
    <row r="15" spans="2:3" ht="34.5" customHeight="1" x14ac:dyDescent="0.25">
      <c r="B15" s="205"/>
      <c r="C15" s="200" t="s">
        <v>177</v>
      </c>
    </row>
    <row r="16" spans="2:3" ht="34.5" customHeight="1" x14ac:dyDescent="0.25">
      <c r="B16" s="205"/>
      <c r="C16" s="201" t="s">
        <v>176</v>
      </c>
    </row>
    <row r="17" spans="2:3" ht="34.5" customHeight="1" x14ac:dyDescent="0.25">
      <c r="B17" s="205"/>
      <c r="C17" s="202" t="s">
        <v>141</v>
      </c>
    </row>
    <row r="18" spans="2:3" ht="34.5" customHeight="1" x14ac:dyDescent="0.25">
      <c r="B18" s="205"/>
      <c r="C18" s="203" t="s">
        <v>145</v>
      </c>
    </row>
    <row r="19" spans="2:3" ht="34.5" customHeight="1" x14ac:dyDescent="0.25">
      <c r="B19" s="205"/>
      <c r="C19" s="204" t="s">
        <v>175</v>
      </c>
    </row>
    <row r="20" spans="2:3" ht="34.5" customHeight="1" x14ac:dyDescent="0.25"/>
    <row r="21" spans="2:3" ht="34.5" customHeight="1" x14ac:dyDescent="0.25"/>
    <row r="22" spans="2:3" ht="34.5" customHeight="1" x14ac:dyDescent="0.25"/>
    <row r="23" spans="2:3" ht="34.5" customHeight="1" x14ac:dyDescent="0.25"/>
    <row r="24" spans="2:3" ht="34.5" customHeight="1" x14ac:dyDescent="0.25"/>
    <row r="25" spans="2:3" ht="34.5" customHeight="1" x14ac:dyDescent="0.25"/>
    <row r="26" spans="2:3" ht="34.5" customHeight="1" x14ac:dyDescent="0.25"/>
    <row r="27" spans="2:3" ht="34.5" customHeight="1" x14ac:dyDescent="0.25"/>
    <row r="28" spans="2:3" ht="34.5" customHeight="1" x14ac:dyDescent="0.25"/>
    <row r="29" spans="2:3" ht="34.5" customHeight="1" x14ac:dyDescent="0.25"/>
    <row r="30" spans="2:3" ht="34.5" customHeight="1" x14ac:dyDescent="0.25"/>
    <row r="31" spans="2:3" ht="34.5" customHeight="1" x14ac:dyDescent="0.25"/>
    <row r="32" spans="2:3" ht="34.5" customHeight="1" x14ac:dyDescent="0.25"/>
    <row r="33" ht="15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FF8F"/>
  </sheetPr>
  <dimension ref="B1:T59"/>
  <sheetViews>
    <sheetView topLeftCell="A40" workbookViewId="0">
      <selection activeCell="J59" sqref="J59"/>
    </sheetView>
  </sheetViews>
  <sheetFormatPr defaultRowHeight="15" x14ac:dyDescent="0.25"/>
  <cols>
    <col min="1" max="1" width="9.140625" style="3"/>
    <col min="2" max="2" width="6.85546875" style="3" bestFit="1" customWidth="1"/>
    <col min="3" max="4" width="24.85546875" style="3" bestFit="1" customWidth="1"/>
    <col min="5" max="5" width="7" style="3" bestFit="1" customWidth="1"/>
    <col min="6" max="6" width="10.7109375" style="3" bestFit="1" customWidth="1"/>
    <col min="7" max="7" width="5.5703125" style="3" bestFit="1" customWidth="1"/>
    <col min="8" max="8" width="6.42578125" style="188" bestFit="1" customWidth="1"/>
    <col min="9" max="9" width="2.28515625" style="3" bestFit="1" customWidth="1"/>
    <col min="10" max="10" width="4.7109375" style="188" bestFit="1" customWidth="1"/>
    <col min="11" max="16384" width="9.140625" style="3"/>
  </cols>
  <sheetData>
    <row r="1" spans="2:20" ht="18.75" x14ac:dyDescent="0.25">
      <c r="B1" s="273" t="s">
        <v>1</v>
      </c>
      <c r="C1" s="273"/>
      <c r="D1" s="273"/>
      <c r="E1" s="273"/>
      <c r="F1" s="273"/>
      <c r="G1" s="273"/>
      <c r="H1" s="273"/>
      <c r="I1" s="273"/>
      <c r="J1" s="273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3" spans="2:20" x14ac:dyDescent="0.25">
      <c r="B3" s="137" t="s">
        <v>6</v>
      </c>
      <c r="C3" s="137" t="s">
        <v>7</v>
      </c>
      <c r="D3" s="137" t="s">
        <v>8</v>
      </c>
      <c r="E3" s="134" t="s">
        <v>9</v>
      </c>
      <c r="F3" s="135" t="s">
        <v>10</v>
      </c>
      <c r="G3" s="136" t="s">
        <v>11</v>
      </c>
      <c r="H3" s="189" t="s">
        <v>178</v>
      </c>
      <c r="I3" s="135"/>
      <c r="J3" s="185" t="s">
        <v>179</v>
      </c>
    </row>
    <row r="4" spans="2:20" ht="23.25" x14ac:dyDescent="0.25">
      <c r="B4" s="138">
        <v>3434</v>
      </c>
      <c r="C4" s="4" t="s">
        <v>13</v>
      </c>
      <c r="D4" s="5" t="s">
        <v>14</v>
      </c>
      <c r="E4" s="134" t="s">
        <v>15</v>
      </c>
      <c r="F4" s="6">
        <v>42294</v>
      </c>
      <c r="G4" s="7">
        <v>0.77083333333333337</v>
      </c>
      <c r="H4" s="190">
        <v>44</v>
      </c>
      <c r="I4" s="133" t="s">
        <v>16</v>
      </c>
      <c r="J4" s="186">
        <v>68</v>
      </c>
    </row>
    <row r="5" spans="2:20" ht="23.25" x14ac:dyDescent="0.25">
      <c r="B5" s="138">
        <v>3435</v>
      </c>
      <c r="C5" s="8" t="s">
        <v>20</v>
      </c>
      <c r="D5" s="9" t="s">
        <v>21</v>
      </c>
      <c r="E5" s="134" t="s">
        <v>22</v>
      </c>
      <c r="F5" s="6">
        <v>42296</v>
      </c>
      <c r="G5" s="7">
        <v>0.8125</v>
      </c>
      <c r="H5" s="190">
        <v>60</v>
      </c>
      <c r="I5" s="133" t="s">
        <v>16</v>
      </c>
      <c r="J5" s="186">
        <v>44</v>
      </c>
    </row>
    <row r="6" spans="2:20" ht="23.25" x14ac:dyDescent="0.25">
      <c r="B6" s="138">
        <v>3436</v>
      </c>
      <c r="C6" s="10" t="s">
        <v>26</v>
      </c>
      <c r="D6" s="5" t="s">
        <v>27</v>
      </c>
      <c r="E6" s="134" t="s">
        <v>15</v>
      </c>
      <c r="F6" s="6">
        <v>42294</v>
      </c>
      <c r="G6" s="7">
        <v>0.625</v>
      </c>
      <c r="H6" s="190">
        <v>60</v>
      </c>
      <c r="I6" s="133" t="s">
        <v>16</v>
      </c>
      <c r="J6" s="186">
        <v>48</v>
      </c>
    </row>
    <row r="7" spans="2:20" ht="23.25" x14ac:dyDescent="0.25">
      <c r="B7" s="138">
        <v>3437</v>
      </c>
      <c r="C7" s="65" t="s">
        <v>30</v>
      </c>
      <c r="D7" s="11" t="s">
        <v>31</v>
      </c>
      <c r="E7" s="134" t="s">
        <v>17</v>
      </c>
      <c r="F7" s="6">
        <v>42295</v>
      </c>
      <c r="G7" s="7">
        <v>0.45833333333333331</v>
      </c>
      <c r="H7" s="190">
        <v>68</v>
      </c>
      <c r="I7" s="133" t="s">
        <v>16</v>
      </c>
      <c r="J7" s="186">
        <v>64</v>
      </c>
    </row>
    <row r="8" spans="2:20" ht="23.25" x14ac:dyDescent="0.25">
      <c r="B8" s="138">
        <v>3438</v>
      </c>
      <c r="C8" s="5" t="s">
        <v>14</v>
      </c>
      <c r="D8" s="10" t="s">
        <v>26</v>
      </c>
      <c r="E8" s="134" t="s">
        <v>17</v>
      </c>
      <c r="F8" s="6">
        <v>42302</v>
      </c>
      <c r="G8" s="7">
        <v>0.625</v>
      </c>
      <c r="H8" s="190">
        <v>62</v>
      </c>
      <c r="I8" s="133" t="s">
        <v>16</v>
      </c>
      <c r="J8" s="186">
        <v>49</v>
      </c>
    </row>
    <row r="9" spans="2:20" ht="23.25" x14ac:dyDescent="0.25">
      <c r="B9" s="138">
        <v>3439</v>
      </c>
      <c r="C9" s="9" t="s">
        <v>21</v>
      </c>
      <c r="D9" s="4" t="s">
        <v>13</v>
      </c>
      <c r="E9" s="134" t="s">
        <v>22</v>
      </c>
      <c r="F9" s="6">
        <v>42303</v>
      </c>
      <c r="G9" s="7">
        <v>0.77083333333333337</v>
      </c>
      <c r="H9" s="190">
        <v>43</v>
      </c>
      <c r="I9" s="133" t="s">
        <v>16</v>
      </c>
      <c r="J9" s="186">
        <v>83</v>
      </c>
    </row>
    <row r="10" spans="2:20" ht="23.25" x14ac:dyDescent="0.25">
      <c r="B10" s="138">
        <v>3440</v>
      </c>
      <c r="C10" s="65" t="s">
        <v>30</v>
      </c>
      <c r="D10" s="8" t="s">
        <v>20</v>
      </c>
      <c r="E10" s="134" t="s">
        <v>17</v>
      </c>
      <c r="F10" s="6">
        <v>42302</v>
      </c>
      <c r="G10" s="7">
        <v>0.45833333333333331</v>
      </c>
      <c r="H10" s="190">
        <v>40</v>
      </c>
      <c r="I10" s="133" t="s">
        <v>16</v>
      </c>
      <c r="J10" s="186">
        <v>62</v>
      </c>
    </row>
    <row r="11" spans="2:20" ht="23.25" x14ac:dyDescent="0.25">
      <c r="B11" s="138">
        <v>3441</v>
      </c>
      <c r="C11" s="5" t="s">
        <v>27</v>
      </c>
      <c r="D11" s="11" t="s">
        <v>31</v>
      </c>
      <c r="E11" s="134" t="s">
        <v>15</v>
      </c>
      <c r="F11" s="6">
        <v>42301</v>
      </c>
      <c r="G11" s="7">
        <v>0.75</v>
      </c>
      <c r="H11" s="190">
        <v>80</v>
      </c>
      <c r="I11" s="133" t="s">
        <v>16</v>
      </c>
      <c r="J11" s="186">
        <v>42</v>
      </c>
    </row>
    <row r="12" spans="2:20" ht="23.25" x14ac:dyDescent="0.25">
      <c r="B12" s="138">
        <v>3442</v>
      </c>
      <c r="C12" s="11" t="s">
        <v>31</v>
      </c>
      <c r="D12" s="5" t="s">
        <v>14</v>
      </c>
      <c r="E12" s="134" t="s">
        <v>15</v>
      </c>
      <c r="F12" s="6">
        <v>42308</v>
      </c>
      <c r="G12" s="7">
        <v>0.75</v>
      </c>
      <c r="H12" s="190">
        <v>44</v>
      </c>
      <c r="I12" s="133" t="s">
        <v>16</v>
      </c>
      <c r="J12" s="186">
        <v>79</v>
      </c>
    </row>
    <row r="13" spans="2:20" ht="23.25" x14ac:dyDescent="0.25">
      <c r="B13" s="138">
        <v>3443</v>
      </c>
      <c r="C13" s="9" t="s">
        <v>21</v>
      </c>
      <c r="D13" s="65" t="s">
        <v>30</v>
      </c>
      <c r="E13" s="134" t="s">
        <v>17</v>
      </c>
      <c r="F13" s="6">
        <v>42309</v>
      </c>
      <c r="G13" s="7">
        <v>0.75</v>
      </c>
      <c r="H13" s="190">
        <v>52</v>
      </c>
      <c r="I13" s="133" t="s">
        <v>16</v>
      </c>
      <c r="J13" s="186">
        <v>47</v>
      </c>
    </row>
    <row r="14" spans="2:20" ht="23.25" x14ac:dyDescent="0.25">
      <c r="B14" s="138">
        <v>3444</v>
      </c>
      <c r="C14" s="8" t="s">
        <v>20</v>
      </c>
      <c r="D14" s="5" t="s">
        <v>27</v>
      </c>
      <c r="E14" s="134" t="s">
        <v>22</v>
      </c>
      <c r="F14" s="6">
        <v>42310</v>
      </c>
      <c r="G14" s="7">
        <v>0.8125</v>
      </c>
      <c r="H14" s="190">
        <v>70</v>
      </c>
      <c r="I14" s="133" t="s">
        <v>16</v>
      </c>
      <c r="J14" s="186">
        <v>51</v>
      </c>
    </row>
    <row r="15" spans="2:20" ht="23.25" x14ac:dyDescent="0.25">
      <c r="B15" s="138">
        <v>3445</v>
      </c>
      <c r="C15" s="4" t="s">
        <v>13</v>
      </c>
      <c r="D15" s="10" t="s">
        <v>26</v>
      </c>
      <c r="E15" s="134" t="s">
        <v>36</v>
      </c>
      <c r="F15" s="6">
        <v>42307</v>
      </c>
      <c r="G15" s="7">
        <v>0.85416666666666663</v>
      </c>
      <c r="H15" s="190">
        <v>46</v>
      </c>
      <c r="I15" s="133" t="s">
        <v>16</v>
      </c>
      <c r="J15" s="186">
        <v>32</v>
      </c>
    </row>
    <row r="16" spans="2:20" ht="23.25" x14ac:dyDescent="0.25">
      <c r="B16" s="138">
        <v>3446</v>
      </c>
      <c r="C16" s="10" t="s">
        <v>26</v>
      </c>
      <c r="D16" s="11" t="s">
        <v>31</v>
      </c>
      <c r="E16" s="134" t="s">
        <v>15</v>
      </c>
      <c r="F16" s="6">
        <v>42315</v>
      </c>
      <c r="G16" s="7">
        <v>0.8125</v>
      </c>
      <c r="H16" s="190">
        <v>61</v>
      </c>
      <c r="I16" s="133" t="s">
        <v>16</v>
      </c>
      <c r="J16" s="186">
        <v>41</v>
      </c>
    </row>
    <row r="17" spans="2:10" ht="23.25" x14ac:dyDescent="0.25">
      <c r="B17" s="138">
        <v>3447</v>
      </c>
      <c r="C17" s="5" t="s">
        <v>14</v>
      </c>
      <c r="D17" s="8" t="s">
        <v>20</v>
      </c>
      <c r="E17" s="134" t="s">
        <v>15</v>
      </c>
      <c r="F17" s="6">
        <v>42315</v>
      </c>
      <c r="G17" s="7">
        <v>0.625</v>
      </c>
      <c r="H17" s="190">
        <v>57</v>
      </c>
      <c r="I17" s="133" t="s">
        <v>16</v>
      </c>
      <c r="J17" s="186">
        <v>43</v>
      </c>
    </row>
    <row r="18" spans="2:10" ht="23.25" x14ac:dyDescent="0.25">
      <c r="B18" s="138">
        <v>3448</v>
      </c>
      <c r="C18" s="5" t="s">
        <v>27</v>
      </c>
      <c r="D18" s="9" t="s">
        <v>21</v>
      </c>
      <c r="E18" s="134" t="s">
        <v>15</v>
      </c>
      <c r="F18" s="6">
        <v>42315</v>
      </c>
      <c r="G18" s="7">
        <v>0.625</v>
      </c>
      <c r="H18" s="190">
        <v>105</v>
      </c>
      <c r="I18" s="133" t="s">
        <v>16</v>
      </c>
      <c r="J18" s="186">
        <v>54</v>
      </c>
    </row>
    <row r="19" spans="2:10" ht="23.25" x14ac:dyDescent="0.25">
      <c r="B19" s="138">
        <v>3449</v>
      </c>
      <c r="C19" s="65" t="s">
        <v>30</v>
      </c>
      <c r="D19" s="4" t="s">
        <v>13</v>
      </c>
      <c r="E19" s="134" t="s">
        <v>17</v>
      </c>
      <c r="F19" s="6">
        <v>42316</v>
      </c>
      <c r="G19" s="7">
        <v>0.45833333333333331</v>
      </c>
      <c r="H19" s="190">
        <v>40</v>
      </c>
      <c r="I19" s="133" t="s">
        <v>16</v>
      </c>
      <c r="J19" s="186">
        <v>70</v>
      </c>
    </row>
    <row r="20" spans="2:10" ht="23.25" x14ac:dyDescent="0.25">
      <c r="B20" s="138">
        <v>3450</v>
      </c>
      <c r="C20" s="9" t="s">
        <v>21</v>
      </c>
      <c r="D20" s="5" t="s">
        <v>14</v>
      </c>
      <c r="E20" s="134" t="s">
        <v>15</v>
      </c>
      <c r="F20" s="6">
        <v>42322</v>
      </c>
      <c r="G20" s="7">
        <v>0.625</v>
      </c>
      <c r="H20" s="190">
        <v>45</v>
      </c>
      <c r="I20" s="133" t="s">
        <v>16</v>
      </c>
      <c r="J20" s="186">
        <v>61</v>
      </c>
    </row>
    <row r="21" spans="2:10" ht="23.25" x14ac:dyDescent="0.25">
      <c r="B21" s="138">
        <v>3451</v>
      </c>
      <c r="C21" s="4" t="s">
        <v>13</v>
      </c>
      <c r="D21" s="11" t="s">
        <v>31</v>
      </c>
      <c r="E21" s="134" t="s">
        <v>36</v>
      </c>
      <c r="F21" s="6">
        <v>42321</v>
      </c>
      <c r="G21" s="7">
        <v>0.8125</v>
      </c>
      <c r="H21" s="190">
        <v>66</v>
      </c>
      <c r="I21" s="133" t="s">
        <v>16</v>
      </c>
      <c r="J21" s="186">
        <v>29</v>
      </c>
    </row>
    <row r="22" spans="2:10" ht="23.25" x14ac:dyDescent="0.25">
      <c r="B22" s="138">
        <v>3452</v>
      </c>
      <c r="C22" s="65" t="s">
        <v>30</v>
      </c>
      <c r="D22" s="5" t="s">
        <v>27</v>
      </c>
      <c r="E22" s="134" t="s">
        <v>17</v>
      </c>
      <c r="F22" s="6">
        <v>42323</v>
      </c>
      <c r="G22" s="7">
        <v>0.45833333333333331</v>
      </c>
      <c r="H22" s="190">
        <v>42</v>
      </c>
      <c r="I22" s="133" t="s">
        <v>16</v>
      </c>
      <c r="J22" s="186">
        <v>53</v>
      </c>
    </row>
    <row r="23" spans="2:10" ht="23.25" x14ac:dyDescent="0.25">
      <c r="B23" s="138">
        <v>3453</v>
      </c>
      <c r="C23" s="8" t="s">
        <v>20</v>
      </c>
      <c r="D23" s="10" t="s">
        <v>26</v>
      </c>
      <c r="E23" s="134" t="s">
        <v>22</v>
      </c>
      <c r="F23" s="6">
        <v>42324</v>
      </c>
      <c r="G23" s="7">
        <v>0.8125</v>
      </c>
      <c r="H23" s="190">
        <v>61</v>
      </c>
      <c r="I23" s="133" t="s">
        <v>16</v>
      </c>
      <c r="J23" s="186">
        <v>39</v>
      </c>
    </row>
    <row r="24" spans="2:10" ht="23.25" x14ac:dyDescent="0.25">
      <c r="B24" s="138">
        <v>3454</v>
      </c>
      <c r="C24" s="5" t="s">
        <v>14</v>
      </c>
      <c r="D24" s="65" t="s">
        <v>30</v>
      </c>
      <c r="E24" s="134" t="s">
        <v>17</v>
      </c>
      <c r="F24" s="6">
        <v>42330</v>
      </c>
      <c r="G24" s="7">
        <v>0.625</v>
      </c>
      <c r="H24" s="190">
        <v>82</v>
      </c>
      <c r="I24" s="133" t="s">
        <v>16</v>
      </c>
      <c r="J24" s="186">
        <v>16</v>
      </c>
    </row>
    <row r="25" spans="2:10" ht="23.25" x14ac:dyDescent="0.25">
      <c r="B25" s="138">
        <v>3455</v>
      </c>
      <c r="C25" s="5" t="s">
        <v>27</v>
      </c>
      <c r="D25" s="4" t="s">
        <v>13</v>
      </c>
      <c r="E25" s="134" t="s">
        <v>36</v>
      </c>
      <c r="F25" s="6">
        <v>42328</v>
      </c>
      <c r="G25" s="7">
        <v>0.80208333333333337</v>
      </c>
      <c r="H25" s="190">
        <v>55</v>
      </c>
      <c r="I25" s="133" t="s">
        <v>16</v>
      </c>
      <c r="J25" s="186">
        <v>56</v>
      </c>
    </row>
    <row r="26" spans="2:10" ht="23.25" x14ac:dyDescent="0.25">
      <c r="B26" s="138">
        <v>3456</v>
      </c>
      <c r="C26" s="10" t="s">
        <v>26</v>
      </c>
      <c r="D26" s="9" t="s">
        <v>21</v>
      </c>
      <c r="E26" s="134" t="s">
        <v>36</v>
      </c>
      <c r="F26" s="6">
        <v>42328</v>
      </c>
      <c r="G26" s="7">
        <v>0.77083333333333337</v>
      </c>
      <c r="H26" s="190">
        <v>64</v>
      </c>
      <c r="I26" s="133" t="s">
        <v>16</v>
      </c>
      <c r="J26" s="186">
        <v>54</v>
      </c>
    </row>
    <row r="27" spans="2:10" ht="23.25" x14ac:dyDescent="0.25">
      <c r="B27" s="138">
        <v>3457</v>
      </c>
      <c r="C27" s="11" t="s">
        <v>31</v>
      </c>
      <c r="D27" s="8" t="s">
        <v>20</v>
      </c>
      <c r="E27" s="134" t="s">
        <v>15</v>
      </c>
      <c r="F27" s="6">
        <v>42329</v>
      </c>
      <c r="G27" s="7">
        <v>0.75</v>
      </c>
      <c r="H27" s="190">
        <v>28</v>
      </c>
      <c r="I27" s="133" t="s">
        <v>16</v>
      </c>
      <c r="J27" s="186">
        <v>73</v>
      </c>
    </row>
    <row r="28" spans="2:10" ht="23.25" x14ac:dyDescent="0.25">
      <c r="B28" s="138">
        <v>3458</v>
      </c>
      <c r="C28" s="5" t="s">
        <v>27</v>
      </c>
      <c r="D28" s="5" t="s">
        <v>14</v>
      </c>
      <c r="E28" s="134" t="s">
        <v>15</v>
      </c>
      <c r="F28" s="6">
        <v>42336</v>
      </c>
      <c r="G28" s="7">
        <v>0.71875</v>
      </c>
      <c r="H28" s="190">
        <v>41</v>
      </c>
      <c r="I28" s="133" t="s">
        <v>16</v>
      </c>
      <c r="J28" s="186">
        <v>65</v>
      </c>
    </row>
    <row r="29" spans="2:10" ht="23.25" x14ac:dyDescent="0.25">
      <c r="B29" s="138">
        <v>3459</v>
      </c>
      <c r="C29" s="9" t="s">
        <v>21</v>
      </c>
      <c r="D29" s="11" t="s">
        <v>31</v>
      </c>
      <c r="E29" s="134" t="s">
        <v>15</v>
      </c>
      <c r="F29" s="6">
        <v>42336</v>
      </c>
      <c r="G29" s="7">
        <v>0.63541666666666663</v>
      </c>
      <c r="H29" s="190">
        <v>51</v>
      </c>
      <c r="I29" s="133" t="s">
        <v>16</v>
      </c>
      <c r="J29" s="186">
        <v>26</v>
      </c>
    </row>
    <row r="30" spans="2:10" ht="23.25" x14ac:dyDescent="0.25">
      <c r="B30" s="138">
        <v>3460</v>
      </c>
      <c r="C30" s="4" t="s">
        <v>13</v>
      </c>
      <c r="D30" s="8" t="s">
        <v>20</v>
      </c>
      <c r="E30" s="134" t="s">
        <v>36</v>
      </c>
      <c r="F30" s="6">
        <v>42335</v>
      </c>
      <c r="G30" s="7">
        <v>0.85416666666666663</v>
      </c>
      <c r="H30" s="190">
        <v>59</v>
      </c>
      <c r="I30" s="133" t="s">
        <v>16</v>
      </c>
      <c r="J30" s="186">
        <v>46</v>
      </c>
    </row>
    <row r="31" spans="2:10" ht="23.25" x14ac:dyDescent="0.25">
      <c r="B31" s="138">
        <v>3461</v>
      </c>
      <c r="C31" s="65" t="s">
        <v>30</v>
      </c>
      <c r="D31" s="10" t="s">
        <v>26</v>
      </c>
      <c r="E31" s="134" t="s">
        <v>47</v>
      </c>
      <c r="F31" s="6">
        <v>42319</v>
      </c>
      <c r="G31" s="7">
        <v>0.79166666666666663</v>
      </c>
      <c r="H31" s="190">
        <v>52</v>
      </c>
      <c r="I31" s="133" t="s">
        <v>16</v>
      </c>
      <c r="J31" s="186">
        <v>66</v>
      </c>
    </row>
    <row r="32" spans="2:10" ht="23.25" x14ac:dyDescent="0.25">
      <c r="B32" s="138">
        <v>3462</v>
      </c>
      <c r="C32" s="9" t="s">
        <v>21</v>
      </c>
      <c r="D32" s="8" t="s">
        <v>20</v>
      </c>
      <c r="E32" s="134" t="s">
        <v>23</v>
      </c>
      <c r="F32" s="6">
        <v>42346</v>
      </c>
      <c r="G32" s="7">
        <v>0.63541666666666663</v>
      </c>
      <c r="H32" s="190">
        <v>39</v>
      </c>
      <c r="I32" s="133" t="s">
        <v>16</v>
      </c>
      <c r="J32" s="186">
        <v>64</v>
      </c>
    </row>
    <row r="33" spans="2:10" ht="23.25" x14ac:dyDescent="0.25">
      <c r="B33" s="138">
        <v>3463</v>
      </c>
      <c r="C33" s="5" t="s">
        <v>14</v>
      </c>
      <c r="D33" s="4" t="s">
        <v>13</v>
      </c>
      <c r="E33" s="134" t="s">
        <v>36</v>
      </c>
      <c r="F33" s="6">
        <v>42384</v>
      </c>
      <c r="G33" s="7">
        <v>0.77083333333333337</v>
      </c>
      <c r="H33" s="190">
        <v>53</v>
      </c>
      <c r="I33" s="133" t="s">
        <v>16</v>
      </c>
      <c r="J33" s="186">
        <v>40</v>
      </c>
    </row>
    <row r="34" spans="2:10" ht="23.25" x14ac:dyDescent="0.25">
      <c r="B34" s="138">
        <v>3464</v>
      </c>
      <c r="C34" s="5" t="s">
        <v>27</v>
      </c>
      <c r="D34" s="10" t="s">
        <v>26</v>
      </c>
      <c r="E34" s="134" t="s">
        <v>15</v>
      </c>
      <c r="F34" s="6">
        <v>42343</v>
      </c>
      <c r="G34" s="7">
        <v>0.625</v>
      </c>
      <c r="H34" s="190">
        <v>57</v>
      </c>
      <c r="I34" s="133" t="s">
        <v>16</v>
      </c>
      <c r="J34" s="186">
        <v>45</v>
      </c>
    </row>
    <row r="35" spans="2:10" ht="23.25" x14ac:dyDescent="0.25">
      <c r="B35" s="138">
        <v>3465</v>
      </c>
      <c r="C35" s="11" t="s">
        <v>31</v>
      </c>
      <c r="D35" s="65" t="s">
        <v>30</v>
      </c>
      <c r="E35" s="134" t="s">
        <v>15</v>
      </c>
      <c r="F35" s="6">
        <v>42344</v>
      </c>
      <c r="G35" s="7">
        <v>0.75</v>
      </c>
      <c r="H35" s="190">
        <v>50</v>
      </c>
      <c r="I35" s="133" t="s">
        <v>16</v>
      </c>
      <c r="J35" s="186">
        <v>51</v>
      </c>
    </row>
    <row r="36" spans="2:10" ht="23.25" x14ac:dyDescent="0.25">
      <c r="B36" s="138">
        <v>3466</v>
      </c>
      <c r="C36" s="8" t="s">
        <v>20</v>
      </c>
      <c r="D36" s="65" t="s">
        <v>30</v>
      </c>
      <c r="E36" s="134" t="s">
        <v>17</v>
      </c>
      <c r="F36" s="6">
        <v>42351</v>
      </c>
      <c r="G36" s="7">
        <v>0.625</v>
      </c>
      <c r="H36" s="190">
        <v>71</v>
      </c>
      <c r="I36" s="133" t="s">
        <v>16</v>
      </c>
      <c r="J36" s="186">
        <v>51</v>
      </c>
    </row>
    <row r="37" spans="2:10" ht="23.25" x14ac:dyDescent="0.25">
      <c r="B37" s="138">
        <v>3467</v>
      </c>
      <c r="C37" s="4" t="s">
        <v>13</v>
      </c>
      <c r="D37" s="9" t="s">
        <v>21</v>
      </c>
      <c r="E37" s="134" t="s">
        <v>15</v>
      </c>
      <c r="F37" s="6">
        <v>42350</v>
      </c>
      <c r="G37" s="7">
        <v>0.85416666666666663</v>
      </c>
      <c r="H37" s="190">
        <v>73</v>
      </c>
      <c r="I37" s="133" t="s">
        <v>16</v>
      </c>
      <c r="J37" s="186">
        <v>50</v>
      </c>
    </row>
    <row r="38" spans="2:10" ht="23.25" x14ac:dyDescent="0.25">
      <c r="B38" s="138">
        <v>3468</v>
      </c>
      <c r="C38" s="10" t="s">
        <v>26</v>
      </c>
      <c r="D38" s="5" t="s">
        <v>14</v>
      </c>
      <c r="E38" s="134" t="s">
        <v>15</v>
      </c>
      <c r="F38" s="6">
        <v>42350</v>
      </c>
      <c r="G38" s="7">
        <v>0.8125</v>
      </c>
      <c r="H38" s="190">
        <v>38</v>
      </c>
      <c r="I38" s="133" t="s">
        <v>16</v>
      </c>
      <c r="J38" s="186">
        <v>53</v>
      </c>
    </row>
    <row r="39" spans="2:10" ht="23.25" x14ac:dyDescent="0.25">
      <c r="B39" s="138">
        <v>3469</v>
      </c>
      <c r="C39" s="11" t="s">
        <v>31</v>
      </c>
      <c r="D39" s="5" t="s">
        <v>27</v>
      </c>
      <c r="E39" s="134" t="s">
        <v>15</v>
      </c>
      <c r="F39" s="6">
        <v>42350</v>
      </c>
      <c r="G39" s="7">
        <v>0.75</v>
      </c>
      <c r="H39" s="190">
        <v>44</v>
      </c>
      <c r="I39" s="133" t="s">
        <v>16</v>
      </c>
      <c r="J39" s="186">
        <v>84</v>
      </c>
    </row>
    <row r="40" spans="2:10" ht="23.25" x14ac:dyDescent="0.25">
      <c r="B40" s="134">
        <v>3470</v>
      </c>
      <c r="C40" s="5" t="s">
        <v>14</v>
      </c>
      <c r="D40" s="11" t="s">
        <v>31</v>
      </c>
      <c r="E40" s="134" t="s">
        <v>17</v>
      </c>
      <c r="F40" s="6">
        <v>42358</v>
      </c>
      <c r="G40" s="7">
        <v>0.625</v>
      </c>
      <c r="H40" s="190">
        <v>73</v>
      </c>
      <c r="I40" s="133" t="s">
        <v>16</v>
      </c>
      <c r="J40" s="186">
        <v>23</v>
      </c>
    </row>
    <row r="41" spans="2:10" ht="23.25" x14ac:dyDescent="0.25">
      <c r="B41" s="134">
        <v>3471</v>
      </c>
      <c r="C41" s="5" t="s">
        <v>27</v>
      </c>
      <c r="D41" s="8" t="s">
        <v>20</v>
      </c>
      <c r="E41" s="134" t="s">
        <v>15</v>
      </c>
      <c r="F41" s="6">
        <v>42357</v>
      </c>
      <c r="G41" s="7">
        <v>0.71875</v>
      </c>
      <c r="H41" s="190">
        <v>47</v>
      </c>
      <c r="I41" s="133" t="s">
        <v>16</v>
      </c>
      <c r="J41" s="186">
        <v>71</v>
      </c>
    </row>
    <row r="42" spans="2:10" ht="23.25" x14ac:dyDescent="0.25">
      <c r="B42" s="134">
        <v>3472</v>
      </c>
      <c r="C42" s="65" t="s">
        <v>30</v>
      </c>
      <c r="D42" s="9" t="s">
        <v>21</v>
      </c>
      <c r="E42" s="134" t="s">
        <v>15</v>
      </c>
      <c r="F42" s="6">
        <v>42357</v>
      </c>
      <c r="G42" s="7">
        <v>0.73958333333333337</v>
      </c>
      <c r="H42" s="190">
        <v>54</v>
      </c>
      <c r="I42" s="133" t="s">
        <v>16</v>
      </c>
      <c r="J42" s="186">
        <v>49</v>
      </c>
    </row>
    <row r="43" spans="2:10" ht="23.25" x14ac:dyDescent="0.25">
      <c r="B43" s="134">
        <v>3473</v>
      </c>
      <c r="C43" s="10" t="s">
        <v>26</v>
      </c>
      <c r="D43" s="4" t="s">
        <v>13</v>
      </c>
      <c r="E43" s="134" t="s">
        <v>15</v>
      </c>
      <c r="F43" s="6">
        <v>42357</v>
      </c>
      <c r="G43" s="7">
        <v>0.8125</v>
      </c>
      <c r="H43" s="190">
        <v>51</v>
      </c>
      <c r="I43" s="133" t="s">
        <v>16</v>
      </c>
      <c r="J43" s="186">
        <v>58</v>
      </c>
    </row>
    <row r="44" spans="2:10" ht="23.25" x14ac:dyDescent="0.25">
      <c r="B44" s="134">
        <v>3474</v>
      </c>
      <c r="C44" s="9" t="s">
        <v>21</v>
      </c>
      <c r="D44" s="5" t="s">
        <v>27</v>
      </c>
      <c r="E44" s="134" t="s">
        <v>22</v>
      </c>
      <c r="F44" s="6">
        <v>42380</v>
      </c>
      <c r="G44" s="7">
        <v>0.75</v>
      </c>
      <c r="H44" s="190">
        <v>63</v>
      </c>
      <c r="I44" s="133" t="s">
        <v>16</v>
      </c>
      <c r="J44" s="186">
        <v>73</v>
      </c>
    </row>
    <row r="45" spans="2:10" ht="23.25" x14ac:dyDescent="0.25">
      <c r="B45" s="134">
        <v>3475</v>
      </c>
      <c r="C45" s="8" t="s">
        <v>20</v>
      </c>
      <c r="D45" s="5" t="s">
        <v>14</v>
      </c>
      <c r="E45" s="134" t="s">
        <v>22</v>
      </c>
      <c r="F45" s="6">
        <v>42380</v>
      </c>
      <c r="G45" s="7">
        <v>0.8125</v>
      </c>
      <c r="H45" s="190">
        <v>45</v>
      </c>
      <c r="I45" s="133" t="s">
        <v>16</v>
      </c>
      <c r="J45" s="186">
        <v>48</v>
      </c>
    </row>
    <row r="46" spans="2:10" ht="23.25" x14ac:dyDescent="0.25">
      <c r="B46" s="134">
        <v>3476</v>
      </c>
      <c r="C46" s="4" t="s">
        <v>13</v>
      </c>
      <c r="D46" s="65" t="s">
        <v>30</v>
      </c>
      <c r="E46" s="134" t="s">
        <v>36</v>
      </c>
      <c r="F46" s="6">
        <v>42377</v>
      </c>
      <c r="G46" s="7">
        <v>0.85416666666666663</v>
      </c>
      <c r="H46" s="190">
        <v>79</v>
      </c>
      <c r="I46" s="133" t="s">
        <v>16</v>
      </c>
      <c r="J46" s="186">
        <v>37</v>
      </c>
    </row>
    <row r="47" spans="2:10" ht="23.25" x14ac:dyDescent="0.25">
      <c r="B47" s="134">
        <v>3477</v>
      </c>
      <c r="C47" s="11" t="s">
        <v>31</v>
      </c>
      <c r="D47" s="10" t="s">
        <v>26</v>
      </c>
      <c r="E47" s="134" t="s">
        <v>15</v>
      </c>
      <c r="F47" s="6">
        <v>42378</v>
      </c>
      <c r="G47" s="7">
        <v>0.75</v>
      </c>
      <c r="H47" s="190">
        <v>47</v>
      </c>
      <c r="I47" s="133" t="s">
        <v>16</v>
      </c>
      <c r="J47" s="186">
        <v>63</v>
      </c>
    </row>
    <row r="48" spans="2:10" ht="23.25" x14ac:dyDescent="0.25">
      <c r="B48" s="134">
        <v>3478</v>
      </c>
      <c r="C48" s="5" t="s">
        <v>27</v>
      </c>
      <c r="D48" s="65" t="s">
        <v>30</v>
      </c>
      <c r="E48" s="134" t="s">
        <v>15</v>
      </c>
      <c r="F48" s="6">
        <v>42385</v>
      </c>
      <c r="G48" s="7">
        <v>0.625</v>
      </c>
      <c r="H48" s="190">
        <v>50</v>
      </c>
      <c r="I48" s="133" t="s">
        <v>16</v>
      </c>
      <c r="J48" s="186">
        <v>43</v>
      </c>
    </row>
    <row r="49" spans="2:10" ht="23.25" x14ac:dyDescent="0.25">
      <c r="B49" s="134">
        <v>3479</v>
      </c>
      <c r="C49" s="11" t="s">
        <v>31</v>
      </c>
      <c r="D49" s="4" t="s">
        <v>13</v>
      </c>
      <c r="E49" s="134" t="s">
        <v>15</v>
      </c>
      <c r="F49" s="6">
        <v>42385</v>
      </c>
      <c r="G49" s="7">
        <v>0.75</v>
      </c>
      <c r="H49" s="190">
        <v>34</v>
      </c>
      <c r="I49" s="133" t="s">
        <v>16</v>
      </c>
      <c r="J49" s="186">
        <v>63</v>
      </c>
    </row>
    <row r="50" spans="2:10" ht="23.25" x14ac:dyDescent="0.25">
      <c r="B50" s="134">
        <v>3480</v>
      </c>
      <c r="C50" s="5" t="s">
        <v>14</v>
      </c>
      <c r="D50" s="9" t="s">
        <v>21</v>
      </c>
      <c r="E50" s="134" t="s">
        <v>17</v>
      </c>
      <c r="F50" s="6">
        <v>42386</v>
      </c>
      <c r="G50" s="7">
        <v>0.625</v>
      </c>
      <c r="H50" s="190">
        <v>58</v>
      </c>
      <c r="I50" s="133" t="s">
        <v>16</v>
      </c>
      <c r="J50" s="186">
        <v>26</v>
      </c>
    </row>
    <row r="51" spans="2:10" ht="23.25" x14ac:dyDescent="0.25">
      <c r="B51" s="134">
        <v>3481</v>
      </c>
      <c r="C51" s="10" t="s">
        <v>26</v>
      </c>
      <c r="D51" s="8" t="s">
        <v>20</v>
      </c>
      <c r="E51" s="134" t="s">
        <v>15</v>
      </c>
      <c r="F51" s="6">
        <v>42385</v>
      </c>
      <c r="G51" s="7">
        <v>0.8125</v>
      </c>
      <c r="H51" s="190">
        <v>49</v>
      </c>
      <c r="I51" s="133" t="s">
        <v>16</v>
      </c>
      <c r="J51" s="186">
        <v>39</v>
      </c>
    </row>
    <row r="52" spans="2:10" ht="23.25" x14ac:dyDescent="0.25">
      <c r="B52" s="134">
        <v>3482</v>
      </c>
      <c r="C52" s="8" t="s">
        <v>20</v>
      </c>
      <c r="D52" s="11" t="s">
        <v>31</v>
      </c>
      <c r="E52" s="134" t="s">
        <v>22</v>
      </c>
      <c r="F52" s="6">
        <v>42394</v>
      </c>
      <c r="G52" s="7">
        <v>0.8125</v>
      </c>
      <c r="H52" s="190">
        <v>73</v>
      </c>
      <c r="I52" s="133" t="s">
        <v>16</v>
      </c>
      <c r="J52" s="186">
        <v>36</v>
      </c>
    </row>
    <row r="53" spans="2:10" ht="23.25" x14ac:dyDescent="0.25">
      <c r="B53" s="134">
        <v>3483</v>
      </c>
      <c r="C53" s="9" t="s">
        <v>21</v>
      </c>
      <c r="D53" s="10" t="s">
        <v>26</v>
      </c>
      <c r="E53" s="134" t="s">
        <v>138</v>
      </c>
      <c r="F53" s="6">
        <v>42390</v>
      </c>
      <c r="G53" s="7">
        <v>0.77083333333333337</v>
      </c>
      <c r="H53" s="190">
        <v>56</v>
      </c>
      <c r="I53" s="133" t="s">
        <v>16</v>
      </c>
      <c r="J53" s="186">
        <v>62</v>
      </c>
    </row>
    <row r="54" spans="2:10" ht="23.25" x14ac:dyDescent="0.25">
      <c r="B54" s="134">
        <v>3484</v>
      </c>
      <c r="C54" s="65" t="s">
        <v>30</v>
      </c>
      <c r="D54" s="5" t="s">
        <v>14</v>
      </c>
      <c r="E54" s="134" t="s">
        <v>17</v>
      </c>
      <c r="F54" s="6">
        <v>42393</v>
      </c>
      <c r="G54" s="7">
        <v>0.45833333333333331</v>
      </c>
      <c r="H54" s="190">
        <v>34</v>
      </c>
      <c r="I54" s="133" t="s">
        <v>16</v>
      </c>
      <c r="J54" s="186">
        <v>64</v>
      </c>
    </row>
    <row r="55" spans="2:10" ht="23.25" x14ac:dyDescent="0.25">
      <c r="B55" s="134">
        <v>3485</v>
      </c>
      <c r="C55" s="4" t="s">
        <v>13</v>
      </c>
      <c r="D55" s="5" t="s">
        <v>27</v>
      </c>
      <c r="E55" s="134" t="s">
        <v>36</v>
      </c>
      <c r="F55" s="6">
        <v>42391</v>
      </c>
      <c r="G55" s="7">
        <v>0.85416666666666663</v>
      </c>
      <c r="H55" s="190">
        <v>51</v>
      </c>
      <c r="I55" s="133" t="s">
        <v>16</v>
      </c>
      <c r="J55" s="186">
        <v>33</v>
      </c>
    </row>
    <row r="56" spans="2:10" ht="23.25" x14ac:dyDescent="0.25">
      <c r="B56" s="134">
        <v>3486</v>
      </c>
      <c r="C56" s="5" t="s">
        <v>14</v>
      </c>
      <c r="D56" s="5" t="s">
        <v>27</v>
      </c>
      <c r="E56" s="134" t="s">
        <v>36</v>
      </c>
      <c r="F56" s="6">
        <v>42398</v>
      </c>
      <c r="G56" s="7">
        <v>0.74305555555555547</v>
      </c>
      <c r="H56" s="190">
        <v>56</v>
      </c>
      <c r="I56" s="133" t="s">
        <v>16</v>
      </c>
      <c r="J56" s="186">
        <v>35</v>
      </c>
    </row>
    <row r="57" spans="2:10" ht="23.25" x14ac:dyDescent="0.25">
      <c r="B57" s="134">
        <v>3487</v>
      </c>
      <c r="C57" s="11" t="s">
        <v>31</v>
      </c>
      <c r="D57" s="9" t="s">
        <v>21</v>
      </c>
      <c r="E57" s="134" t="s">
        <v>15</v>
      </c>
      <c r="F57" s="6">
        <v>42399</v>
      </c>
      <c r="G57" s="7">
        <v>0.75</v>
      </c>
      <c r="H57" s="190">
        <v>54</v>
      </c>
      <c r="I57" s="133" t="s">
        <v>16</v>
      </c>
      <c r="J57" s="186">
        <v>62</v>
      </c>
    </row>
    <row r="58" spans="2:10" ht="23.25" x14ac:dyDescent="0.25">
      <c r="B58" s="134">
        <v>3488</v>
      </c>
      <c r="C58" s="8" t="s">
        <v>20</v>
      </c>
      <c r="D58" s="4" t="s">
        <v>13</v>
      </c>
      <c r="E58" s="134" t="s">
        <v>22</v>
      </c>
      <c r="F58" s="6">
        <v>42401</v>
      </c>
      <c r="G58" s="7">
        <v>0.8125</v>
      </c>
      <c r="H58" s="190"/>
      <c r="I58" s="133" t="s">
        <v>16</v>
      </c>
      <c r="J58" s="186"/>
    </row>
    <row r="59" spans="2:10" ht="23.25" x14ac:dyDescent="0.25">
      <c r="B59" s="134">
        <v>3489</v>
      </c>
      <c r="C59" s="10" t="s">
        <v>26</v>
      </c>
      <c r="D59" s="65" t="s">
        <v>30</v>
      </c>
      <c r="E59" s="134" t="s">
        <v>15</v>
      </c>
      <c r="F59" s="6">
        <v>42399</v>
      </c>
      <c r="G59" s="7">
        <v>0.8125</v>
      </c>
      <c r="H59" s="191"/>
      <c r="I59" s="140" t="s">
        <v>16</v>
      </c>
      <c r="J59" s="187"/>
    </row>
  </sheetData>
  <mergeCells count="1">
    <mergeCell ref="B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FF8F"/>
  </sheetPr>
  <dimension ref="B3:AD21"/>
  <sheetViews>
    <sheetView tabSelected="1" workbookViewId="0">
      <selection activeCell="J18" sqref="J18"/>
    </sheetView>
  </sheetViews>
  <sheetFormatPr defaultRowHeight="15" x14ac:dyDescent="0.25"/>
  <sheetData>
    <row r="3" spans="2:30" ht="24" customHeight="1" x14ac:dyDescent="0.25">
      <c r="B3" s="149"/>
      <c r="C3" s="149"/>
      <c r="D3" s="149"/>
      <c r="E3" s="149"/>
      <c r="F3" s="92"/>
      <c r="G3" s="92"/>
      <c r="H3" s="92"/>
      <c r="I3" s="92"/>
      <c r="J3" s="92"/>
      <c r="K3" s="92"/>
      <c r="L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</row>
    <row r="4" spans="2:30" ht="24" customHeight="1" x14ac:dyDescent="0.25">
      <c r="B4" s="301" t="s">
        <v>214</v>
      </c>
      <c r="C4" s="301"/>
      <c r="D4" s="301"/>
      <c r="E4" s="301"/>
      <c r="F4" s="301"/>
      <c r="G4" s="301"/>
      <c r="H4" s="301"/>
      <c r="I4" s="92"/>
      <c r="J4" s="92"/>
      <c r="K4" s="92"/>
      <c r="L4" s="92"/>
      <c r="T4" s="92"/>
      <c r="U4" s="92"/>
      <c r="V4" s="92"/>
      <c r="W4" s="92"/>
    </row>
    <row r="5" spans="2:30" ht="24" customHeight="1" x14ac:dyDescent="0.25">
      <c r="B5" s="252" t="s">
        <v>196</v>
      </c>
      <c r="C5" s="251" t="str">
        <f>IF(Classifiche!N4=0,"definire",Classifiche!P4)</f>
        <v>LIBERTAS MONCALIERI B</v>
      </c>
      <c r="D5" s="253"/>
      <c r="E5" s="254"/>
      <c r="F5" s="248"/>
      <c r="G5" s="248"/>
      <c r="H5" s="248"/>
      <c r="I5" s="92"/>
      <c r="J5" s="92"/>
      <c r="K5" s="92"/>
      <c r="L5" s="92"/>
      <c r="T5" s="92"/>
      <c r="U5" s="92"/>
      <c r="V5" s="92"/>
      <c r="W5" s="92"/>
    </row>
    <row r="6" spans="2:30" ht="24" customHeight="1" x14ac:dyDescent="0.25">
      <c r="B6" s="252" t="s">
        <v>203</v>
      </c>
      <c r="C6" s="251" t="str">
        <f>IF(Classifiche!N11=0,"definire",Classifiche!P11)</f>
        <v>AZZURRA BASKET VCO</v>
      </c>
      <c r="D6" s="255"/>
      <c r="E6" s="250"/>
      <c r="F6" s="248"/>
      <c r="G6" s="248"/>
      <c r="H6" s="248"/>
      <c r="I6" s="301" t="s">
        <v>217</v>
      </c>
      <c r="J6" s="301"/>
      <c r="K6" s="301"/>
      <c r="L6" s="301"/>
      <c r="M6" s="301"/>
      <c r="N6" s="301"/>
      <c r="O6" s="301"/>
      <c r="P6" s="205"/>
    </row>
    <row r="7" spans="2:30" ht="24" customHeight="1" x14ac:dyDescent="0.25">
      <c r="B7" s="149"/>
      <c r="C7" s="149"/>
      <c r="D7" s="149"/>
      <c r="E7" s="149"/>
      <c r="F7" s="92"/>
      <c r="G7" s="92"/>
      <c r="H7" s="92"/>
      <c r="I7" s="252"/>
      <c r="J7" s="251"/>
      <c r="K7" s="253"/>
      <c r="L7" s="254"/>
      <c r="M7" s="248"/>
      <c r="N7" s="248"/>
      <c r="O7" s="248"/>
      <c r="P7" s="205"/>
    </row>
    <row r="8" spans="2:30" ht="24" customHeight="1" x14ac:dyDescent="0.25">
      <c r="B8" s="149"/>
      <c r="C8" s="149"/>
      <c r="D8" s="149"/>
      <c r="E8" s="149"/>
      <c r="F8" s="92"/>
      <c r="G8" s="92"/>
      <c r="H8" s="92"/>
      <c r="I8" s="252"/>
      <c r="J8" s="249"/>
      <c r="K8" s="255"/>
      <c r="L8" s="250"/>
      <c r="M8" s="248"/>
      <c r="N8" s="248"/>
      <c r="O8" s="248"/>
      <c r="P8" s="205"/>
    </row>
    <row r="9" spans="2:30" ht="24" customHeight="1" x14ac:dyDescent="0.25">
      <c r="B9" s="252" t="s">
        <v>199</v>
      </c>
      <c r="C9" s="251" t="str">
        <f>IF(Classifiche!N7=0,"definire",Classifiche!P7)</f>
        <v>PALLACANESTRO TORINO</v>
      </c>
      <c r="D9" s="253"/>
      <c r="E9" s="254"/>
      <c r="F9" s="248"/>
      <c r="G9" s="248"/>
      <c r="H9" s="248"/>
      <c r="I9" s="92"/>
      <c r="J9" s="92"/>
      <c r="K9" s="92"/>
      <c r="L9" s="92"/>
      <c r="P9" s="301" t="s">
        <v>215</v>
      </c>
      <c r="Q9" s="301"/>
      <c r="R9" s="301"/>
      <c r="S9" s="301"/>
      <c r="T9" s="301"/>
      <c r="U9" s="301"/>
      <c r="V9" s="301"/>
      <c r="W9" s="92"/>
    </row>
    <row r="10" spans="2:30" ht="24" customHeight="1" x14ac:dyDescent="0.25">
      <c r="B10" s="252" t="s">
        <v>200</v>
      </c>
      <c r="C10" s="251" t="str">
        <f>IF(Classifiche!N8=0,"definire",Classifiche!P8)</f>
        <v>LIBERTAS MONCALIERI A</v>
      </c>
      <c r="D10" s="255"/>
      <c r="E10" s="250"/>
      <c r="F10" s="248"/>
      <c r="G10" s="248"/>
      <c r="H10" s="248"/>
      <c r="I10" s="92"/>
      <c r="J10" s="92"/>
      <c r="K10" s="92"/>
      <c r="L10" s="92"/>
      <c r="P10" s="252"/>
      <c r="Q10" s="251"/>
      <c r="R10" s="253"/>
      <c r="S10" s="254"/>
      <c r="T10" s="248"/>
      <c r="U10" s="248"/>
      <c r="V10" s="248"/>
      <c r="W10" s="92"/>
    </row>
    <row r="11" spans="2:30" ht="24" customHeight="1" x14ac:dyDescent="0.25">
      <c r="B11" s="149"/>
      <c r="C11" s="149"/>
      <c r="D11" s="149"/>
      <c r="E11" s="149"/>
      <c r="F11" s="92"/>
      <c r="G11" s="92"/>
      <c r="H11" s="92"/>
      <c r="I11" s="92"/>
      <c r="J11" s="92"/>
      <c r="K11" s="92"/>
      <c r="L11" s="92"/>
      <c r="P11" s="252"/>
      <c r="Q11" s="249"/>
      <c r="R11" s="255"/>
      <c r="S11" s="250"/>
      <c r="T11" s="248"/>
      <c r="U11" s="248"/>
      <c r="V11" s="248"/>
      <c r="W11" s="92"/>
      <c r="X11" s="92"/>
      <c r="Y11" s="92"/>
      <c r="Z11" s="92"/>
      <c r="AA11" s="92"/>
      <c r="AB11" s="92"/>
      <c r="AC11" s="92"/>
      <c r="AD11" s="92"/>
    </row>
    <row r="12" spans="2:30" ht="24" customHeight="1" x14ac:dyDescent="0.25">
      <c r="P12" s="301" t="s">
        <v>216</v>
      </c>
      <c r="Q12" s="301"/>
      <c r="R12" s="301"/>
      <c r="S12" s="301"/>
      <c r="T12" s="301"/>
      <c r="U12" s="301"/>
      <c r="V12" s="301"/>
    </row>
    <row r="13" spans="2:30" ht="24" customHeight="1" x14ac:dyDescent="0.25">
      <c r="B13" s="252" t="s">
        <v>197</v>
      </c>
      <c r="C13" s="251" t="str">
        <f>IF(Classifiche!N5=0,"definire",Classifiche!P5)</f>
        <v>JUNIOR CASALE M.</v>
      </c>
      <c r="D13" s="253"/>
      <c r="E13" s="254"/>
      <c r="F13" s="248"/>
      <c r="G13" s="248"/>
      <c r="H13" s="248"/>
      <c r="P13" s="252"/>
      <c r="Q13" s="251"/>
      <c r="R13" s="253"/>
      <c r="S13" s="254"/>
      <c r="T13" s="248"/>
      <c r="U13" s="248"/>
      <c r="V13" s="248"/>
    </row>
    <row r="14" spans="2:30" ht="24" customHeight="1" x14ac:dyDescent="0.25">
      <c r="B14" s="252" t="s">
        <v>202</v>
      </c>
      <c r="C14" s="251" t="str">
        <f>IF(Classifiche!N10=0,"definire",Classifiche!P10)</f>
        <v>LETTERA 22 IVREA</v>
      </c>
      <c r="D14" s="255"/>
      <c r="E14" s="250"/>
      <c r="F14" s="248"/>
      <c r="G14" s="248"/>
      <c r="H14" s="248"/>
      <c r="P14" s="252"/>
      <c r="Q14" s="249"/>
      <c r="R14" s="255"/>
      <c r="S14" s="250"/>
      <c r="T14" s="248"/>
      <c r="U14" s="248"/>
      <c r="V14" s="248"/>
    </row>
    <row r="15" spans="2:30" ht="24" customHeight="1" x14ac:dyDescent="0.25">
      <c r="B15" s="149"/>
      <c r="C15" s="149"/>
      <c r="D15" s="149"/>
      <c r="E15" s="149"/>
      <c r="F15" s="92"/>
      <c r="G15" s="92"/>
      <c r="H15" s="92"/>
      <c r="I15" s="252"/>
      <c r="J15" s="251"/>
      <c r="K15" s="253"/>
      <c r="L15" s="254"/>
      <c r="M15" s="248"/>
      <c r="N15" s="248"/>
      <c r="O15" s="248"/>
    </row>
    <row r="16" spans="2:30" ht="24" customHeight="1" x14ac:dyDescent="0.25">
      <c r="B16" s="92"/>
      <c r="C16" s="92"/>
      <c r="D16" s="92"/>
      <c r="E16" s="92"/>
      <c r="F16" s="92"/>
      <c r="G16" s="92"/>
      <c r="H16" s="92"/>
      <c r="I16" s="252"/>
      <c r="J16" s="249"/>
      <c r="K16" s="255"/>
      <c r="L16" s="250"/>
      <c r="M16" s="248"/>
      <c r="N16" s="248"/>
      <c r="O16" s="248"/>
    </row>
    <row r="17" spans="2:8" ht="24" customHeight="1" x14ac:dyDescent="0.25">
      <c r="B17" s="252" t="s">
        <v>198</v>
      </c>
      <c r="C17" s="251" t="str">
        <f>IF(Classifiche!N6=0,"definire",Classifiche!P6)</f>
        <v>BASKET VENARIA</v>
      </c>
      <c r="D17" s="253"/>
      <c r="E17" s="254"/>
      <c r="F17" s="248"/>
      <c r="G17" s="248"/>
      <c r="H17" s="248"/>
    </row>
    <row r="18" spans="2:8" ht="24" customHeight="1" x14ac:dyDescent="0.25">
      <c r="B18" s="252" t="s">
        <v>201</v>
      </c>
      <c r="C18" s="251" t="str">
        <f>IF(Classifiche!N9=0,"definire",Classifiche!P9)</f>
        <v>BC CASTELNUOVO SCRIVIA</v>
      </c>
      <c r="D18" s="255"/>
      <c r="E18" s="250"/>
      <c r="F18" s="248"/>
      <c r="G18" s="248"/>
      <c r="H18" s="248"/>
    </row>
    <row r="19" spans="2:8" ht="24" customHeight="1" x14ac:dyDescent="0.25"/>
    <row r="20" spans="2:8" ht="15" customHeight="1" x14ac:dyDescent="0.25"/>
    <row r="21" spans="2:8" ht="15" customHeight="1" x14ac:dyDescent="0.25"/>
  </sheetData>
  <mergeCells count="4">
    <mergeCell ref="P9:V9"/>
    <mergeCell ref="B4:H4"/>
    <mergeCell ref="I6:O6"/>
    <mergeCell ref="P12:V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80"/>
  <sheetViews>
    <sheetView topLeftCell="C12" workbookViewId="0">
      <selection activeCell="I77" sqref="I77:I78"/>
    </sheetView>
  </sheetViews>
  <sheetFormatPr defaultRowHeight="15" x14ac:dyDescent="0.25"/>
  <cols>
    <col min="1" max="1" width="6.85546875" style="1" customWidth="1"/>
    <col min="2" max="3" width="28.5703125" style="1" customWidth="1"/>
    <col min="4" max="4" width="7" style="1" customWidth="1"/>
    <col min="5" max="5" width="10.7109375" style="1" customWidth="1"/>
    <col min="6" max="6" width="6.5703125" style="1" customWidth="1"/>
    <col min="7" max="7" width="6.7109375" style="1" customWidth="1"/>
    <col min="8" max="8" width="2" style="1" customWidth="1"/>
    <col min="9" max="9" width="6.7109375" style="1" customWidth="1"/>
    <col min="10" max="10" width="2.5703125" style="1" customWidth="1"/>
    <col min="11" max="11" width="6.85546875" style="1" customWidth="1"/>
    <col min="12" max="13" width="27.7109375" style="1" customWidth="1"/>
    <col min="14" max="14" width="7" style="1" customWidth="1"/>
    <col min="15" max="15" width="10.7109375" style="1" customWidth="1"/>
    <col min="16" max="16" width="5.5703125" style="1" customWidth="1"/>
    <col min="17" max="17" width="6.7109375" style="1" customWidth="1"/>
    <col min="18" max="18" width="1.7109375" style="1" customWidth="1"/>
    <col min="19" max="19" width="6.7109375" style="1" customWidth="1"/>
    <col min="20" max="16384" width="9.140625" style="1"/>
  </cols>
  <sheetData>
    <row r="1" spans="1:19" ht="26.25" x14ac:dyDescent="0.25">
      <c r="A1" s="275" t="s">
        <v>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</row>
    <row r="2" spans="1:19" ht="18.75" x14ac:dyDescent="0.25">
      <c r="A2" s="276" t="s">
        <v>139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</row>
    <row r="3" spans="1:19" ht="18.75" x14ac:dyDescent="0.25">
      <c r="A3" s="2"/>
      <c r="B3" s="3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7.75" customHeight="1" x14ac:dyDescent="0.25">
      <c r="A4" s="277" t="s">
        <v>2</v>
      </c>
      <c r="B4" s="277"/>
      <c r="C4" s="277"/>
      <c r="D4" s="277"/>
      <c r="E4" s="277"/>
      <c r="F4" s="277"/>
      <c r="G4" s="277"/>
      <c r="H4" s="277"/>
      <c r="I4" s="277"/>
      <c r="J4" s="3"/>
      <c r="K4" s="277" t="s">
        <v>3</v>
      </c>
      <c r="L4" s="277"/>
      <c r="M4" s="277"/>
      <c r="N4" s="277"/>
      <c r="O4" s="277"/>
      <c r="P4" s="277"/>
      <c r="Q4" s="277"/>
      <c r="R4" s="277"/>
      <c r="S4" s="277"/>
    </row>
    <row r="5" spans="1:19" ht="15.75" customHeight="1" x14ac:dyDescent="0.25">
      <c r="A5" s="269" t="s">
        <v>4</v>
      </c>
      <c r="B5" s="270"/>
      <c r="C5" s="270"/>
      <c r="D5" s="270"/>
      <c r="E5" s="270"/>
      <c r="F5" s="270"/>
      <c r="G5" s="270"/>
      <c r="H5" s="270"/>
      <c r="I5" s="271"/>
      <c r="J5" s="3"/>
      <c r="K5" s="269" t="s">
        <v>5</v>
      </c>
      <c r="L5" s="270"/>
      <c r="M5" s="270"/>
      <c r="N5" s="270"/>
      <c r="O5" s="270"/>
      <c r="P5" s="270"/>
      <c r="Q5" s="270"/>
      <c r="R5" s="270"/>
      <c r="S5" s="271"/>
    </row>
    <row r="6" spans="1:19" ht="15.75" customHeight="1" x14ac:dyDescent="0.25">
      <c r="A6" s="3" t="s">
        <v>6</v>
      </c>
      <c r="B6" s="152" t="s">
        <v>7</v>
      </c>
      <c r="C6" s="152" t="s">
        <v>8</v>
      </c>
      <c r="D6" s="153" t="s">
        <v>9</v>
      </c>
      <c r="E6" s="157" t="s">
        <v>10</v>
      </c>
      <c r="F6" s="158" t="s">
        <v>11</v>
      </c>
      <c r="G6" s="256" t="s">
        <v>12</v>
      </c>
      <c r="H6" s="257"/>
      <c r="I6" s="258"/>
      <c r="J6" s="3"/>
      <c r="K6" s="152" t="s">
        <v>6</v>
      </c>
      <c r="L6" s="152" t="s">
        <v>7</v>
      </c>
      <c r="M6" s="152" t="s">
        <v>8</v>
      </c>
      <c r="N6" s="153" t="s">
        <v>9</v>
      </c>
      <c r="O6" s="157" t="s">
        <v>10</v>
      </c>
      <c r="P6" s="158" t="s">
        <v>11</v>
      </c>
      <c r="Q6" s="256" t="s">
        <v>12</v>
      </c>
      <c r="R6" s="257"/>
      <c r="S6" s="258"/>
    </row>
    <row r="7" spans="1:19" s="3" customFormat="1" ht="15.75" customHeight="1" x14ac:dyDescent="0.25">
      <c r="A7" s="256">
        <v>7414</v>
      </c>
      <c r="B7" s="84" t="s">
        <v>144</v>
      </c>
      <c r="C7" s="85" t="s">
        <v>141</v>
      </c>
      <c r="D7" s="160" t="s">
        <v>17</v>
      </c>
      <c r="E7" s="86">
        <v>42316</v>
      </c>
      <c r="F7" s="87">
        <v>0.80208333333333337</v>
      </c>
      <c r="G7" s="282">
        <v>53</v>
      </c>
      <c r="H7" s="284" t="s">
        <v>16</v>
      </c>
      <c r="I7" s="286">
        <v>28</v>
      </c>
      <c r="J7" s="83"/>
      <c r="K7" s="289">
        <v>7444</v>
      </c>
      <c r="L7" s="85" t="s">
        <v>141</v>
      </c>
      <c r="M7" s="84" t="s">
        <v>144</v>
      </c>
      <c r="N7" s="160" t="s">
        <v>138</v>
      </c>
      <c r="O7" s="81">
        <v>42390</v>
      </c>
      <c r="P7" s="82">
        <v>0.77083333333333337</v>
      </c>
      <c r="Q7" s="259">
        <v>27</v>
      </c>
      <c r="R7" s="261" t="s">
        <v>16</v>
      </c>
      <c r="S7" s="263">
        <v>44</v>
      </c>
    </row>
    <row r="8" spans="1:19" s="3" customFormat="1" ht="15.75" customHeight="1" x14ac:dyDescent="0.25">
      <c r="A8" s="268"/>
      <c r="B8" s="278" t="s">
        <v>148</v>
      </c>
      <c r="C8" s="279"/>
      <c r="D8" s="280"/>
      <c r="E8" s="280"/>
      <c r="F8" s="280"/>
      <c r="G8" s="283"/>
      <c r="H8" s="285"/>
      <c r="I8" s="287"/>
      <c r="J8" s="83"/>
      <c r="K8" s="281"/>
      <c r="L8" s="278" t="s">
        <v>153</v>
      </c>
      <c r="M8" s="278"/>
      <c r="N8" s="281"/>
      <c r="O8" s="281"/>
      <c r="P8" s="281"/>
      <c r="Q8" s="260"/>
      <c r="R8" s="262"/>
      <c r="S8" s="264"/>
    </row>
    <row r="9" spans="1:19" s="3" customFormat="1" ht="15.75" customHeight="1" x14ac:dyDescent="0.25">
      <c r="A9" s="256">
        <v>7415</v>
      </c>
      <c r="B9" s="10" t="s">
        <v>146</v>
      </c>
      <c r="C9" s="88" t="s">
        <v>145</v>
      </c>
      <c r="D9" s="160" t="s">
        <v>23</v>
      </c>
      <c r="E9" s="86">
        <v>42318</v>
      </c>
      <c r="F9" s="87">
        <v>0.77777777777777779</v>
      </c>
      <c r="G9" s="282">
        <v>84</v>
      </c>
      <c r="H9" s="284" t="s">
        <v>16</v>
      </c>
      <c r="I9" s="286">
        <v>20</v>
      </c>
      <c r="J9" s="83"/>
      <c r="K9" s="288">
        <v>7442</v>
      </c>
      <c r="L9" s="88" t="s">
        <v>145</v>
      </c>
      <c r="M9" s="10" t="s">
        <v>146</v>
      </c>
      <c r="N9" s="160" t="s">
        <v>15</v>
      </c>
      <c r="O9" s="81">
        <v>42385</v>
      </c>
      <c r="P9" s="82">
        <v>0.75</v>
      </c>
      <c r="Q9" s="259">
        <v>35</v>
      </c>
      <c r="R9" s="261" t="s">
        <v>16</v>
      </c>
      <c r="S9" s="263">
        <v>50</v>
      </c>
    </row>
    <row r="10" spans="1:19" s="3" customFormat="1" ht="15.75" customHeight="1" x14ac:dyDescent="0.25">
      <c r="A10" s="268"/>
      <c r="B10" s="290" t="s">
        <v>28</v>
      </c>
      <c r="C10" s="291"/>
      <c r="D10" s="292"/>
      <c r="E10" s="292"/>
      <c r="F10" s="293"/>
      <c r="G10" s="283"/>
      <c r="H10" s="285"/>
      <c r="I10" s="287"/>
      <c r="J10" s="83"/>
      <c r="K10" s="278"/>
      <c r="L10" s="290" t="s">
        <v>152</v>
      </c>
      <c r="M10" s="294"/>
      <c r="N10" s="295"/>
      <c r="O10" s="295"/>
      <c r="P10" s="296"/>
      <c r="Q10" s="260"/>
      <c r="R10" s="262"/>
      <c r="S10" s="264"/>
    </row>
    <row r="11" spans="1:19" ht="15.75" customHeight="1" x14ac:dyDescent="0.25">
      <c r="A11" s="256">
        <v>7416</v>
      </c>
      <c r="B11" s="89" t="s">
        <v>143</v>
      </c>
      <c r="C11" s="90" t="s">
        <v>27</v>
      </c>
      <c r="D11" s="160" t="s">
        <v>22</v>
      </c>
      <c r="E11" s="86">
        <v>42317</v>
      </c>
      <c r="F11" s="87">
        <v>0.75</v>
      </c>
      <c r="G11" s="282">
        <v>59</v>
      </c>
      <c r="H11" s="284" t="s">
        <v>16</v>
      </c>
      <c r="I11" s="286">
        <v>67</v>
      </c>
      <c r="J11" s="83"/>
      <c r="K11" s="288">
        <v>7443</v>
      </c>
      <c r="L11" s="90" t="s">
        <v>27</v>
      </c>
      <c r="M11" s="89" t="s">
        <v>143</v>
      </c>
      <c r="N11" s="160" t="s">
        <v>47</v>
      </c>
      <c r="O11" s="81">
        <v>42396</v>
      </c>
      <c r="P11" s="82">
        <v>0.73958333333333337</v>
      </c>
      <c r="Q11" s="259">
        <v>52</v>
      </c>
      <c r="R11" s="261" t="s">
        <v>16</v>
      </c>
      <c r="S11" s="263">
        <v>44</v>
      </c>
    </row>
    <row r="12" spans="1:19" ht="15.75" customHeight="1" x14ac:dyDescent="0.25">
      <c r="A12" s="268"/>
      <c r="B12" s="290" t="s">
        <v>149</v>
      </c>
      <c r="C12" s="291"/>
      <c r="D12" s="292"/>
      <c r="E12" s="292"/>
      <c r="F12" s="293"/>
      <c r="G12" s="283"/>
      <c r="H12" s="285"/>
      <c r="I12" s="287"/>
      <c r="J12" s="83"/>
      <c r="K12" s="278"/>
      <c r="L12" s="278" t="s">
        <v>151</v>
      </c>
      <c r="M12" s="278"/>
      <c r="N12" s="281"/>
      <c r="O12" s="281"/>
      <c r="P12" s="281"/>
      <c r="Q12" s="260"/>
      <c r="R12" s="262"/>
      <c r="S12" s="264"/>
    </row>
    <row r="13" spans="1:19" ht="15.75" customHeight="1" x14ac:dyDescent="0.25">
      <c r="A13" s="256">
        <v>7417</v>
      </c>
      <c r="B13" s="9" t="s">
        <v>142</v>
      </c>
      <c r="C13" s="91" t="s">
        <v>20</v>
      </c>
      <c r="D13" s="160" t="s">
        <v>23</v>
      </c>
      <c r="E13" s="86">
        <v>42318</v>
      </c>
      <c r="F13" s="87">
        <v>0.76041666666666663</v>
      </c>
      <c r="G13" s="282">
        <v>23</v>
      </c>
      <c r="H13" s="284" t="s">
        <v>16</v>
      </c>
      <c r="I13" s="286">
        <v>82</v>
      </c>
      <c r="J13" s="83"/>
      <c r="K13" s="288">
        <v>7445</v>
      </c>
      <c r="L13" s="91" t="s">
        <v>20</v>
      </c>
      <c r="M13" s="9" t="s">
        <v>142</v>
      </c>
      <c r="N13" s="160" t="s">
        <v>138</v>
      </c>
      <c r="O13" s="81">
        <v>42383</v>
      </c>
      <c r="P13" s="82">
        <v>0.78125</v>
      </c>
      <c r="Q13" s="259">
        <v>62</v>
      </c>
      <c r="R13" s="261" t="s">
        <v>16</v>
      </c>
      <c r="S13" s="263">
        <v>29</v>
      </c>
    </row>
    <row r="14" spans="1:19" ht="15.75" customHeight="1" x14ac:dyDescent="0.25">
      <c r="A14" s="268"/>
      <c r="B14" s="290" t="s">
        <v>150</v>
      </c>
      <c r="C14" s="291"/>
      <c r="D14" s="292"/>
      <c r="E14" s="292"/>
      <c r="F14" s="293"/>
      <c r="G14" s="283"/>
      <c r="H14" s="285"/>
      <c r="I14" s="287"/>
      <c r="J14" s="83"/>
      <c r="K14" s="278"/>
      <c r="L14" s="290" t="s">
        <v>154</v>
      </c>
      <c r="M14" s="294"/>
      <c r="N14" s="295"/>
      <c r="O14" s="295"/>
      <c r="P14" s="296"/>
      <c r="Q14" s="260"/>
      <c r="R14" s="262"/>
      <c r="S14" s="264"/>
    </row>
    <row r="15" spans="1:19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.75" customHeight="1" x14ac:dyDescent="0.25">
      <c r="A16" s="269" t="s">
        <v>34</v>
      </c>
      <c r="B16" s="270"/>
      <c r="C16" s="270"/>
      <c r="D16" s="270"/>
      <c r="E16" s="270"/>
      <c r="F16" s="270"/>
      <c r="G16" s="270"/>
      <c r="H16" s="270"/>
      <c r="I16" s="271"/>
      <c r="J16" s="3"/>
      <c r="K16" s="269" t="s">
        <v>35</v>
      </c>
      <c r="L16" s="270"/>
      <c r="M16" s="270"/>
      <c r="N16" s="270"/>
      <c r="O16" s="270"/>
      <c r="P16" s="270"/>
      <c r="Q16" s="270"/>
      <c r="R16" s="270"/>
      <c r="S16" s="271"/>
    </row>
    <row r="17" spans="1:19" ht="15.75" customHeight="1" x14ac:dyDescent="0.25">
      <c r="A17" s="3" t="s">
        <v>6</v>
      </c>
      <c r="B17" s="152" t="s">
        <v>7</v>
      </c>
      <c r="C17" s="152" t="s">
        <v>8</v>
      </c>
      <c r="D17" s="153" t="s">
        <v>9</v>
      </c>
      <c r="E17" s="157" t="s">
        <v>10</v>
      </c>
      <c r="F17" s="158" t="s">
        <v>11</v>
      </c>
      <c r="G17" s="256" t="s">
        <v>12</v>
      </c>
      <c r="H17" s="257"/>
      <c r="I17" s="258"/>
      <c r="J17" s="3"/>
      <c r="K17" s="152" t="s">
        <v>6</v>
      </c>
      <c r="L17" s="152" t="s">
        <v>7</v>
      </c>
      <c r="M17" s="152" t="s">
        <v>8</v>
      </c>
      <c r="N17" s="153" t="s">
        <v>9</v>
      </c>
      <c r="O17" s="157" t="s">
        <v>10</v>
      </c>
      <c r="P17" s="158" t="s">
        <v>11</v>
      </c>
      <c r="Q17" s="256" t="s">
        <v>12</v>
      </c>
      <c r="R17" s="257"/>
      <c r="S17" s="258"/>
    </row>
    <row r="18" spans="1:19" ht="15.75" customHeight="1" x14ac:dyDescent="0.25">
      <c r="A18" s="256">
        <v>7418</v>
      </c>
      <c r="B18" s="90" t="s">
        <v>27</v>
      </c>
      <c r="C18" s="9" t="s">
        <v>142</v>
      </c>
      <c r="D18" s="160" t="s">
        <v>15</v>
      </c>
      <c r="E18" s="81">
        <v>42322</v>
      </c>
      <c r="F18" s="82">
        <v>0.82291666666666663</v>
      </c>
      <c r="G18" s="282">
        <v>59</v>
      </c>
      <c r="H18" s="284" t="s">
        <v>16</v>
      </c>
      <c r="I18" s="286">
        <v>28</v>
      </c>
      <c r="J18" s="83"/>
      <c r="K18" s="289">
        <v>7446</v>
      </c>
      <c r="L18" s="9" t="s">
        <v>142</v>
      </c>
      <c r="M18" s="90" t="s">
        <v>27</v>
      </c>
      <c r="N18" s="160" t="s">
        <v>23</v>
      </c>
      <c r="O18" s="81">
        <v>42402</v>
      </c>
      <c r="P18" s="82">
        <v>0.85416666666666663</v>
      </c>
      <c r="Q18" s="259"/>
      <c r="R18" s="261" t="s">
        <v>16</v>
      </c>
      <c r="S18" s="263"/>
    </row>
    <row r="19" spans="1:19" ht="15.75" customHeight="1" x14ac:dyDescent="0.25">
      <c r="A19" s="268"/>
      <c r="B19" s="290" t="s">
        <v>28</v>
      </c>
      <c r="C19" s="291"/>
      <c r="D19" s="292"/>
      <c r="E19" s="292"/>
      <c r="F19" s="293"/>
      <c r="G19" s="283"/>
      <c r="H19" s="285"/>
      <c r="I19" s="287"/>
      <c r="J19" s="83"/>
      <c r="K19" s="281"/>
      <c r="L19" s="290" t="s">
        <v>150</v>
      </c>
      <c r="M19" s="291"/>
      <c r="N19" s="292"/>
      <c r="O19" s="292"/>
      <c r="P19" s="293"/>
      <c r="Q19" s="260"/>
      <c r="R19" s="262"/>
      <c r="S19" s="264"/>
    </row>
    <row r="20" spans="1:19" ht="15.75" customHeight="1" x14ac:dyDescent="0.25">
      <c r="A20" s="256">
        <v>7419</v>
      </c>
      <c r="B20" s="88" t="s">
        <v>145</v>
      </c>
      <c r="C20" s="91" t="s">
        <v>20</v>
      </c>
      <c r="D20" s="160" t="s">
        <v>15</v>
      </c>
      <c r="E20" s="81">
        <v>42322</v>
      </c>
      <c r="F20" s="82">
        <v>0.45833333333333331</v>
      </c>
      <c r="G20" s="282">
        <v>30</v>
      </c>
      <c r="H20" s="284" t="s">
        <v>16</v>
      </c>
      <c r="I20" s="286">
        <v>82</v>
      </c>
      <c r="J20" s="83"/>
      <c r="K20" s="289">
        <v>7447</v>
      </c>
      <c r="L20" s="91" t="s">
        <v>20</v>
      </c>
      <c r="M20" s="88" t="s">
        <v>145</v>
      </c>
      <c r="N20" s="160" t="s">
        <v>15</v>
      </c>
      <c r="O20" s="81">
        <v>42392</v>
      </c>
      <c r="P20" s="82">
        <v>0.625</v>
      </c>
      <c r="Q20" s="259">
        <v>83</v>
      </c>
      <c r="R20" s="261" t="s">
        <v>16</v>
      </c>
      <c r="S20" s="263">
        <v>4</v>
      </c>
    </row>
    <row r="21" spans="1:19" ht="15.75" customHeight="1" x14ac:dyDescent="0.25">
      <c r="A21" s="268"/>
      <c r="B21" s="290" t="s">
        <v>152</v>
      </c>
      <c r="C21" s="294"/>
      <c r="D21" s="295"/>
      <c r="E21" s="295"/>
      <c r="F21" s="296"/>
      <c r="G21" s="283"/>
      <c r="H21" s="285"/>
      <c r="I21" s="287"/>
      <c r="J21" s="83"/>
      <c r="K21" s="281"/>
      <c r="L21" s="290" t="s">
        <v>24</v>
      </c>
      <c r="M21" s="294"/>
      <c r="N21" s="295"/>
      <c r="O21" s="295"/>
      <c r="P21" s="296"/>
      <c r="Q21" s="260"/>
      <c r="R21" s="262"/>
      <c r="S21" s="264"/>
    </row>
    <row r="22" spans="1:19" ht="15.75" customHeight="1" x14ac:dyDescent="0.25">
      <c r="A22" s="256">
        <v>7420</v>
      </c>
      <c r="B22" s="84" t="s">
        <v>144</v>
      </c>
      <c r="C22" s="10" t="s">
        <v>146</v>
      </c>
      <c r="D22" s="160" t="s">
        <v>17</v>
      </c>
      <c r="E22" s="81">
        <v>42323</v>
      </c>
      <c r="F22" s="82">
        <v>0.75</v>
      </c>
      <c r="G22" s="282">
        <v>26</v>
      </c>
      <c r="H22" s="284" t="s">
        <v>16</v>
      </c>
      <c r="I22" s="286">
        <v>76</v>
      </c>
      <c r="J22" s="83"/>
      <c r="K22" s="289">
        <v>7448</v>
      </c>
      <c r="L22" s="10" t="s">
        <v>146</v>
      </c>
      <c r="M22" s="84" t="s">
        <v>144</v>
      </c>
      <c r="N22" s="160" t="s">
        <v>23</v>
      </c>
      <c r="O22" s="81">
        <v>42395</v>
      </c>
      <c r="P22" s="82">
        <v>0.78125</v>
      </c>
      <c r="Q22" s="259">
        <v>88</v>
      </c>
      <c r="R22" s="261" t="s">
        <v>16</v>
      </c>
      <c r="S22" s="263">
        <v>23</v>
      </c>
    </row>
    <row r="23" spans="1:19" ht="15.75" customHeight="1" x14ac:dyDescent="0.25">
      <c r="A23" s="268"/>
      <c r="B23" s="290" t="s">
        <v>148</v>
      </c>
      <c r="C23" s="294"/>
      <c r="D23" s="295"/>
      <c r="E23" s="295"/>
      <c r="F23" s="296"/>
      <c r="G23" s="283"/>
      <c r="H23" s="285"/>
      <c r="I23" s="287"/>
      <c r="J23" s="83"/>
      <c r="K23" s="281"/>
      <c r="L23" s="290" t="s">
        <v>28</v>
      </c>
      <c r="M23" s="291"/>
      <c r="N23" s="292"/>
      <c r="O23" s="292"/>
      <c r="P23" s="293"/>
      <c r="Q23" s="260"/>
      <c r="R23" s="262"/>
      <c r="S23" s="264"/>
    </row>
    <row r="24" spans="1:19" ht="15.75" customHeight="1" x14ac:dyDescent="0.25">
      <c r="A24" s="256">
        <v>7421</v>
      </c>
      <c r="B24" s="85" t="s">
        <v>141</v>
      </c>
      <c r="C24" s="89" t="s">
        <v>143</v>
      </c>
      <c r="D24" s="160" t="s">
        <v>138</v>
      </c>
      <c r="E24" s="81">
        <v>42327</v>
      </c>
      <c r="F24" s="82">
        <v>0.77083333333333337</v>
      </c>
      <c r="G24" s="282">
        <v>31</v>
      </c>
      <c r="H24" s="284" t="s">
        <v>16</v>
      </c>
      <c r="I24" s="286">
        <v>65</v>
      </c>
      <c r="J24" s="83"/>
      <c r="K24" s="289">
        <v>7449</v>
      </c>
      <c r="L24" s="89" t="s">
        <v>143</v>
      </c>
      <c r="M24" s="85" t="s">
        <v>141</v>
      </c>
      <c r="N24" s="160" t="s">
        <v>22</v>
      </c>
      <c r="O24" s="81">
        <v>42394</v>
      </c>
      <c r="P24" s="82">
        <v>0.75</v>
      </c>
      <c r="Q24" s="259">
        <v>76</v>
      </c>
      <c r="R24" s="261" t="s">
        <v>16</v>
      </c>
      <c r="S24" s="263">
        <v>21</v>
      </c>
    </row>
    <row r="25" spans="1:19" ht="15.75" customHeight="1" x14ac:dyDescent="0.25">
      <c r="A25" s="268"/>
      <c r="B25" s="278" t="s">
        <v>153</v>
      </c>
      <c r="C25" s="278"/>
      <c r="D25" s="281"/>
      <c r="E25" s="281"/>
      <c r="F25" s="281"/>
      <c r="G25" s="283"/>
      <c r="H25" s="285"/>
      <c r="I25" s="287"/>
      <c r="J25" s="83"/>
      <c r="K25" s="281"/>
      <c r="L25" s="290" t="s">
        <v>149</v>
      </c>
      <c r="M25" s="291"/>
      <c r="N25" s="292"/>
      <c r="O25" s="292"/>
      <c r="P25" s="293"/>
      <c r="Q25" s="260"/>
      <c r="R25" s="262"/>
      <c r="S25" s="264"/>
    </row>
    <row r="26" spans="1:19" ht="15.75" customHeight="1" x14ac:dyDescent="0.25"/>
    <row r="27" spans="1:19" ht="15.75" customHeight="1" x14ac:dyDescent="0.25">
      <c r="A27" s="269" t="s">
        <v>37</v>
      </c>
      <c r="B27" s="270"/>
      <c r="C27" s="270"/>
      <c r="D27" s="270"/>
      <c r="E27" s="270"/>
      <c r="F27" s="270"/>
      <c r="G27" s="270"/>
      <c r="H27" s="270"/>
      <c r="I27" s="271"/>
      <c r="J27" s="3"/>
      <c r="K27" s="269" t="s">
        <v>38</v>
      </c>
      <c r="L27" s="270"/>
      <c r="M27" s="270"/>
      <c r="N27" s="270"/>
      <c r="O27" s="270"/>
      <c r="P27" s="270"/>
      <c r="Q27" s="270"/>
      <c r="R27" s="270"/>
      <c r="S27" s="271"/>
    </row>
    <row r="28" spans="1:19" ht="15.75" customHeight="1" x14ac:dyDescent="0.25">
      <c r="A28" s="3" t="s">
        <v>6</v>
      </c>
      <c r="B28" s="152" t="s">
        <v>7</v>
      </c>
      <c r="C28" s="152" t="s">
        <v>8</v>
      </c>
      <c r="D28" s="153" t="s">
        <v>9</v>
      </c>
      <c r="E28" s="157" t="s">
        <v>10</v>
      </c>
      <c r="F28" s="158" t="s">
        <v>11</v>
      </c>
      <c r="G28" s="256" t="s">
        <v>12</v>
      </c>
      <c r="H28" s="257"/>
      <c r="I28" s="258"/>
      <c r="J28" s="3"/>
      <c r="K28" s="152" t="s">
        <v>6</v>
      </c>
      <c r="L28" s="152" t="s">
        <v>7</v>
      </c>
      <c r="M28" s="152" t="s">
        <v>8</v>
      </c>
      <c r="N28" s="153" t="s">
        <v>9</v>
      </c>
      <c r="O28" s="157" t="s">
        <v>10</v>
      </c>
      <c r="P28" s="158" t="s">
        <v>11</v>
      </c>
      <c r="Q28" s="256" t="s">
        <v>12</v>
      </c>
      <c r="R28" s="257"/>
      <c r="S28" s="258"/>
    </row>
    <row r="29" spans="1:19" ht="15.75" customHeight="1" x14ac:dyDescent="0.25">
      <c r="A29" s="256">
        <v>7422</v>
      </c>
      <c r="B29" s="89" t="s">
        <v>143</v>
      </c>
      <c r="C29" s="84" t="s">
        <v>144</v>
      </c>
      <c r="D29" s="160" t="s">
        <v>17</v>
      </c>
      <c r="E29" s="81">
        <v>42330</v>
      </c>
      <c r="F29" s="82">
        <v>0.41666666666666669</v>
      </c>
      <c r="G29" s="282">
        <v>67</v>
      </c>
      <c r="H29" s="284" t="s">
        <v>16</v>
      </c>
      <c r="I29" s="286">
        <v>32</v>
      </c>
      <c r="J29" s="83"/>
      <c r="K29" s="289">
        <v>7451</v>
      </c>
      <c r="L29" s="84" t="s">
        <v>144</v>
      </c>
      <c r="M29" s="89" t="s">
        <v>143</v>
      </c>
      <c r="N29" s="160" t="s">
        <v>17</v>
      </c>
      <c r="O29" s="81">
        <v>42400</v>
      </c>
      <c r="P29" s="82">
        <v>0.75</v>
      </c>
      <c r="Q29" s="259">
        <v>41</v>
      </c>
      <c r="R29" s="261" t="s">
        <v>16</v>
      </c>
      <c r="S29" s="263">
        <v>64</v>
      </c>
    </row>
    <row r="30" spans="1:19" ht="15.75" customHeight="1" x14ac:dyDescent="0.25">
      <c r="A30" s="268"/>
      <c r="B30" s="290" t="s">
        <v>149</v>
      </c>
      <c r="C30" s="291"/>
      <c r="D30" s="292"/>
      <c r="E30" s="292"/>
      <c r="F30" s="293"/>
      <c r="G30" s="283"/>
      <c r="H30" s="285"/>
      <c r="I30" s="287"/>
      <c r="J30" s="83"/>
      <c r="K30" s="281"/>
      <c r="L30" s="290" t="s">
        <v>148</v>
      </c>
      <c r="M30" s="294"/>
      <c r="N30" s="295"/>
      <c r="O30" s="295"/>
      <c r="P30" s="296"/>
      <c r="Q30" s="260"/>
      <c r="R30" s="262"/>
      <c r="S30" s="264"/>
    </row>
    <row r="31" spans="1:19" ht="15.75" customHeight="1" x14ac:dyDescent="0.25">
      <c r="A31" s="256">
        <v>7423</v>
      </c>
      <c r="B31" s="91" t="s">
        <v>20</v>
      </c>
      <c r="C31" s="90" t="s">
        <v>27</v>
      </c>
      <c r="D31" s="160" t="s">
        <v>138</v>
      </c>
      <c r="E31" s="81">
        <v>42327</v>
      </c>
      <c r="F31" s="82">
        <v>0.78125</v>
      </c>
      <c r="G31" s="282">
        <v>70</v>
      </c>
      <c r="H31" s="284" t="s">
        <v>16</v>
      </c>
      <c r="I31" s="286">
        <v>38</v>
      </c>
      <c r="J31" s="83"/>
      <c r="K31" s="289">
        <v>7452</v>
      </c>
      <c r="L31" s="90" t="s">
        <v>27</v>
      </c>
      <c r="M31" s="91" t="s">
        <v>20</v>
      </c>
      <c r="N31" s="160" t="s">
        <v>15</v>
      </c>
      <c r="O31" s="81">
        <v>42399</v>
      </c>
      <c r="P31" s="82">
        <v>0.625</v>
      </c>
      <c r="Q31" s="259">
        <v>59</v>
      </c>
      <c r="R31" s="261" t="s">
        <v>16</v>
      </c>
      <c r="S31" s="263">
        <v>54</v>
      </c>
    </row>
    <row r="32" spans="1:19" ht="15.75" customHeight="1" x14ac:dyDescent="0.25">
      <c r="A32" s="268"/>
      <c r="B32" s="290" t="s">
        <v>154</v>
      </c>
      <c r="C32" s="294"/>
      <c r="D32" s="295"/>
      <c r="E32" s="295"/>
      <c r="F32" s="296"/>
      <c r="G32" s="283"/>
      <c r="H32" s="285"/>
      <c r="I32" s="287"/>
      <c r="J32" s="83"/>
      <c r="K32" s="281"/>
      <c r="L32" s="278" t="s">
        <v>151</v>
      </c>
      <c r="M32" s="278"/>
      <c r="N32" s="281"/>
      <c r="O32" s="281"/>
      <c r="P32" s="281"/>
      <c r="Q32" s="260"/>
      <c r="R32" s="262"/>
      <c r="S32" s="264"/>
    </row>
    <row r="33" spans="1:19" ht="15.75" customHeight="1" x14ac:dyDescent="0.25">
      <c r="A33" s="256">
        <v>7424</v>
      </c>
      <c r="B33" s="10" t="s">
        <v>146</v>
      </c>
      <c r="C33" s="9" t="s">
        <v>142</v>
      </c>
      <c r="D33" s="160" t="s">
        <v>23</v>
      </c>
      <c r="E33" s="81">
        <v>42332</v>
      </c>
      <c r="F33" s="82">
        <v>0.78125</v>
      </c>
      <c r="G33" s="282">
        <v>77</v>
      </c>
      <c r="H33" s="284" t="s">
        <v>16</v>
      </c>
      <c r="I33" s="286">
        <v>23</v>
      </c>
      <c r="J33" s="83"/>
      <c r="K33" s="289">
        <v>7453</v>
      </c>
      <c r="L33" s="9" t="s">
        <v>142</v>
      </c>
      <c r="M33" s="10" t="s">
        <v>146</v>
      </c>
      <c r="N33" s="160" t="s">
        <v>15</v>
      </c>
      <c r="O33" s="81">
        <v>42399</v>
      </c>
      <c r="P33" s="82">
        <v>0.70833333333333337</v>
      </c>
      <c r="Q33" s="259">
        <v>48</v>
      </c>
      <c r="R33" s="261" t="s">
        <v>16</v>
      </c>
      <c r="S33" s="263">
        <v>70</v>
      </c>
    </row>
    <row r="34" spans="1:19" ht="15.75" customHeight="1" x14ac:dyDescent="0.25">
      <c r="A34" s="268"/>
      <c r="B34" s="290" t="s">
        <v>28</v>
      </c>
      <c r="C34" s="291"/>
      <c r="D34" s="292"/>
      <c r="E34" s="292"/>
      <c r="F34" s="293"/>
      <c r="G34" s="283"/>
      <c r="H34" s="285"/>
      <c r="I34" s="287"/>
      <c r="J34" s="83"/>
      <c r="K34" s="281"/>
      <c r="L34" s="290" t="s">
        <v>150</v>
      </c>
      <c r="M34" s="291"/>
      <c r="N34" s="292"/>
      <c r="O34" s="292"/>
      <c r="P34" s="293"/>
      <c r="Q34" s="260"/>
      <c r="R34" s="262"/>
      <c r="S34" s="264"/>
    </row>
    <row r="35" spans="1:19" ht="15.75" customHeight="1" x14ac:dyDescent="0.25">
      <c r="A35" s="256">
        <v>7425</v>
      </c>
      <c r="B35" s="85" t="s">
        <v>141</v>
      </c>
      <c r="C35" s="88" t="s">
        <v>145</v>
      </c>
      <c r="D35" s="160" t="s">
        <v>138</v>
      </c>
      <c r="E35" s="81">
        <v>42334</v>
      </c>
      <c r="F35" s="82">
        <v>0.77083333333333337</v>
      </c>
      <c r="G35" s="282">
        <v>20</v>
      </c>
      <c r="H35" s="284" t="s">
        <v>16</v>
      </c>
      <c r="I35" s="286">
        <v>0</v>
      </c>
      <c r="J35" s="83"/>
      <c r="K35" s="289">
        <v>7450</v>
      </c>
      <c r="L35" s="88" t="s">
        <v>145</v>
      </c>
      <c r="M35" s="85" t="s">
        <v>141</v>
      </c>
      <c r="N35" s="160" t="s">
        <v>15</v>
      </c>
      <c r="O35" s="81">
        <v>42399</v>
      </c>
      <c r="P35" s="82">
        <v>0.75</v>
      </c>
      <c r="Q35" s="259">
        <v>38</v>
      </c>
      <c r="R35" s="261" t="s">
        <v>16</v>
      </c>
      <c r="S35" s="263">
        <v>31</v>
      </c>
    </row>
    <row r="36" spans="1:19" ht="15.75" customHeight="1" x14ac:dyDescent="0.25">
      <c r="A36" s="268"/>
      <c r="B36" s="278" t="s">
        <v>153</v>
      </c>
      <c r="C36" s="278"/>
      <c r="D36" s="281"/>
      <c r="E36" s="281"/>
      <c r="F36" s="281"/>
      <c r="G36" s="283"/>
      <c r="H36" s="285"/>
      <c r="I36" s="287"/>
      <c r="J36" s="83"/>
      <c r="K36" s="281"/>
      <c r="L36" s="290" t="s">
        <v>152</v>
      </c>
      <c r="M36" s="294"/>
      <c r="N36" s="295"/>
      <c r="O36" s="295"/>
      <c r="P36" s="296"/>
      <c r="Q36" s="260"/>
      <c r="R36" s="262"/>
      <c r="S36" s="264"/>
    </row>
    <row r="37" spans="1:19" ht="15.75" customHeight="1" x14ac:dyDescent="0.25"/>
    <row r="38" spans="1:19" ht="15.75" customHeight="1" x14ac:dyDescent="0.25">
      <c r="A38" s="269" t="s">
        <v>39</v>
      </c>
      <c r="B38" s="270"/>
      <c r="C38" s="270"/>
      <c r="D38" s="270"/>
      <c r="E38" s="270"/>
      <c r="F38" s="270"/>
      <c r="G38" s="270"/>
      <c r="H38" s="270"/>
      <c r="I38" s="271"/>
      <c r="J38" s="3"/>
      <c r="K38" s="269" t="s">
        <v>40</v>
      </c>
      <c r="L38" s="270"/>
      <c r="M38" s="270"/>
      <c r="N38" s="270"/>
      <c r="O38" s="270"/>
      <c r="P38" s="270"/>
      <c r="Q38" s="270"/>
      <c r="R38" s="270"/>
      <c r="S38" s="271"/>
    </row>
    <row r="39" spans="1:19" ht="15.75" customHeight="1" x14ac:dyDescent="0.25">
      <c r="A39" s="3" t="s">
        <v>6</v>
      </c>
      <c r="B39" s="152" t="s">
        <v>7</v>
      </c>
      <c r="C39" s="152" t="s">
        <v>8</v>
      </c>
      <c r="D39" s="153" t="s">
        <v>9</v>
      </c>
      <c r="E39" s="157" t="s">
        <v>10</v>
      </c>
      <c r="F39" s="158" t="s">
        <v>11</v>
      </c>
      <c r="G39" s="256" t="s">
        <v>12</v>
      </c>
      <c r="H39" s="257"/>
      <c r="I39" s="258"/>
      <c r="J39" s="3"/>
      <c r="K39" s="152" t="s">
        <v>6</v>
      </c>
      <c r="L39" s="152" t="s">
        <v>7</v>
      </c>
      <c r="M39" s="152" t="s">
        <v>8</v>
      </c>
      <c r="N39" s="153" t="s">
        <v>9</v>
      </c>
      <c r="O39" s="157" t="s">
        <v>10</v>
      </c>
      <c r="P39" s="158" t="s">
        <v>11</v>
      </c>
      <c r="Q39" s="256" t="s">
        <v>12</v>
      </c>
      <c r="R39" s="257"/>
      <c r="S39" s="258"/>
    </row>
    <row r="40" spans="1:19" ht="15.75" customHeight="1" x14ac:dyDescent="0.25">
      <c r="A40" s="256">
        <v>7426</v>
      </c>
      <c r="B40" s="10" t="s">
        <v>146</v>
      </c>
      <c r="C40" s="85" t="s">
        <v>141</v>
      </c>
      <c r="D40" s="160" t="s">
        <v>15</v>
      </c>
      <c r="E40" s="81">
        <v>42336</v>
      </c>
      <c r="F40" s="82">
        <v>0.64583333333333337</v>
      </c>
      <c r="G40" s="282">
        <v>72</v>
      </c>
      <c r="H40" s="284" t="s">
        <v>16</v>
      </c>
      <c r="I40" s="286">
        <v>21</v>
      </c>
      <c r="J40" s="83"/>
      <c r="K40" s="289">
        <v>7454</v>
      </c>
      <c r="L40" s="85" t="s">
        <v>141</v>
      </c>
      <c r="M40" s="10" t="s">
        <v>146</v>
      </c>
      <c r="N40" s="160" t="s">
        <v>138</v>
      </c>
      <c r="O40" s="81">
        <v>42411</v>
      </c>
      <c r="P40" s="82">
        <v>0.77083333333333337</v>
      </c>
      <c r="Q40" s="259"/>
      <c r="R40" s="261" t="s">
        <v>16</v>
      </c>
      <c r="S40" s="263"/>
    </row>
    <row r="41" spans="1:19" ht="15.75" customHeight="1" x14ac:dyDescent="0.25">
      <c r="A41" s="268"/>
      <c r="B41" s="290" t="s">
        <v>28</v>
      </c>
      <c r="C41" s="291"/>
      <c r="D41" s="292"/>
      <c r="E41" s="292"/>
      <c r="F41" s="293"/>
      <c r="G41" s="283"/>
      <c r="H41" s="285"/>
      <c r="I41" s="287"/>
      <c r="J41" s="83"/>
      <c r="K41" s="281"/>
      <c r="L41" s="278" t="s">
        <v>153</v>
      </c>
      <c r="M41" s="278"/>
      <c r="N41" s="281"/>
      <c r="O41" s="281"/>
      <c r="P41" s="281"/>
      <c r="Q41" s="260"/>
      <c r="R41" s="262"/>
      <c r="S41" s="264"/>
    </row>
    <row r="42" spans="1:19" ht="15.75" customHeight="1" x14ac:dyDescent="0.25">
      <c r="A42" s="256">
        <v>7427</v>
      </c>
      <c r="B42" s="90" t="s">
        <v>27</v>
      </c>
      <c r="C42" s="84" t="s">
        <v>144</v>
      </c>
      <c r="D42" s="160" t="s">
        <v>15</v>
      </c>
      <c r="E42" s="81">
        <v>42336</v>
      </c>
      <c r="F42" s="82">
        <v>0.8125</v>
      </c>
      <c r="G42" s="282">
        <v>76</v>
      </c>
      <c r="H42" s="284" t="s">
        <v>16</v>
      </c>
      <c r="I42" s="286">
        <v>52</v>
      </c>
      <c r="J42" s="83"/>
      <c r="K42" s="289">
        <v>7456</v>
      </c>
      <c r="L42" s="84" t="s">
        <v>144</v>
      </c>
      <c r="M42" s="90" t="s">
        <v>27</v>
      </c>
      <c r="N42" s="160" t="s">
        <v>15</v>
      </c>
      <c r="O42" s="81">
        <v>42406</v>
      </c>
      <c r="P42" s="82">
        <v>0.64583333333333337</v>
      </c>
      <c r="Q42" s="259"/>
      <c r="R42" s="261" t="s">
        <v>16</v>
      </c>
      <c r="S42" s="263"/>
    </row>
    <row r="43" spans="1:19" ht="15.75" customHeight="1" x14ac:dyDescent="0.25">
      <c r="A43" s="268"/>
      <c r="B43" s="278" t="s">
        <v>151</v>
      </c>
      <c r="C43" s="278"/>
      <c r="D43" s="281"/>
      <c r="E43" s="281"/>
      <c r="F43" s="281"/>
      <c r="G43" s="283"/>
      <c r="H43" s="285"/>
      <c r="I43" s="287"/>
      <c r="J43" s="83"/>
      <c r="K43" s="281"/>
      <c r="L43" s="290" t="s">
        <v>148</v>
      </c>
      <c r="M43" s="294"/>
      <c r="N43" s="295"/>
      <c r="O43" s="295"/>
      <c r="P43" s="296"/>
      <c r="Q43" s="260"/>
      <c r="R43" s="262"/>
      <c r="S43" s="264"/>
    </row>
    <row r="44" spans="1:19" ht="15.75" customHeight="1" x14ac:dyDescent="0.25">
      <c r="A44" s="256">
        <v>7428</v>
      </c>
      <c r="B44" s="9" t="s">
        <v>142</v>
      </c>
      <c r="C44" s="88" t="s">
        <v>145</v>
      </c>
      <c r="D44" s="160" t="s">
        <v>15</v>
      </c>
      <c r="E44" s="81">
        <v>42336</v>
      </c>
      <c r="F44" s="82">
        <v>0.67708333333333337</v>
      </c>
      <c r="G44" s="282">
        <v>63</v>
      </c>
      <c r="H44" s="284" t="s">
        <v>16</v>
      </c>
      <c r="I44" s="286">
        <v>43</v>
      </c>
      <c r="J44" s="83"/>
      <c r="K44" s="289">
        <v>7457</v>
      </c>
      <c r="L44" s="88" t="s">
        <v>145</v>
      </c>
      <c r="M44" s="9" t="s">
        <v>142</v>
      </c>
      <c r="N44" s="160" t="s">
        <v>15</v>
      </c>
      <c r="O44" s="81">
        <v>42406</v>
      </c>
      <c r="P44" s="82">
        <v>0.75</v>
      </c>
      <c r="Q44" s="259"/>
      <c r="R44" s="261" t="s">
        <v>16</v>
      </c>
      <c r="S44" s="263"/>
    </row>
    <row r="45" spans="1:19" ht="15.75" customHeight="1" x14ac:dyDescent="0.25">
      <c r="A45" s="268"/>
      <c r="B45" s="290" t="s">
        <v>150</v>
      </c>
      <c r="C45" s="291"/>
      <c r="D45" s="292"/>
      <c r="E45" s="292"/>
      <c r="F45" s="293"/>
      <c r="G45" s="283"/>
      <c r="H45" s="285"/>
      <c r="I45" s="287"/>
      <c r="J45" s="83"/>
      <c r="K45" s="281"/>
      <c r="L45" s="290" t="s">
        <v>152</v>
      </c>
      <c r="M45" s="294"/>
      <c r="N45" s="295"/>
      <c r="O45" s="295"/>
      <c r="P45" s="296"/>
      <c r="Q45" s="260"/>
      <c r="R45" s="262"/>
      <c r="S45" s="264"/>
    </row>
    <row r="46" spans="1:19" ht="15.75" customHeight="1" x14ac:dyDescent="0.25">
      <c r="A46" s="256">
        <v>7429</v>
      </c>
      <c r="B46" s="91" t="s">
        <v>20</v>
      </c>
      <c r="C46" s="89" t="s">
        <v>143</v>
      </c>
      <c r="D46" s="160" t="s">
        <v>15</v>
      </c>
      <c r="E46" s="81">
        <v>42336</v>
      </c>
      <c r="F46" s="82">
        <v>0.625</v>
      </c>
      <c r="G46" s="282">
        <v>78</v>
      </c>
      <c r="H46" s="284" t="s">
        <v>16</v>
      </c>
      <c r="I46" s="286">
        <v>35</v>
      </c>
      <c r="J46" s="83"/>
      <c r="K46" s="289">
        <v>7455</v>
      </c>
      <c r="L46" s="89" t="s">
        <v>143</v>
      </c>
      <c r="M46" s="91" t="s">
        <v>20</v>
      </c>
      <c r="N46" s="160" t="s">
        <v>22</v>
      </c>
      <c r="O46" s="81">
        <v>42408</v>
      </c>
      <c r="P46" s="82">
        <v>0.75</v>
      </c>
      <c r="Q46" s="259"/>
      <c r="R46" s="261" t="s">
        <v>16</v>
      </c>
      <c r="S46" s="263"/>
    </row>
    <row r="47" spans="1:19" ht="15.75" customHeight="1" x14ac:dyDescent="0.25">
      <c r="A47" s="268"/>
      <c r="B47" s="290" t="s">
        <v>24</v>
      </c>
      <c r="C47" s="294"/>
      <c r="D47" s="295"/>
      <c r="E47" s="295"/>
      <c r="F47" s="296"/>
      <c r="G47" s="283"/>
      <c r="H47" s="285"/>
      <c r="I47" s="287"/>
      <c r="J47" s="83"/>
      <c r="K47" s="281"/>
      <c r="L47" s="290" t="s">
        <v>149</v>
      </c>
      <c r="M47" s="291"/>
      <c r="N47" s="292"/>
      <c r="O47" s="292"/>
      <c r="P47" s="293"/>
      <c r="Q47" s="260"/>
      <c r="R47" s="262"/>
      <c r="S47" s="264"/>
    </row>
    <row r="48" spans="1:19" ht="15.75" customHeight="1" x14ac:dyDescent="0.25"/>
    <row r="49" spans="1:19" ht="15.75" customHeight="1" x14ac:dyDescent="0.25">
      <c r="A49" s="269" t="s">
        <v>41</v>
      </c>
      <c r="B49" s="270"/>
      <c r="C49" s="270"/>
      <c r="D49" s="270"/>
      <c r="E49" s="270"/>
      <c r="F49" s="270"/>
      <c r="G49" s="270"/>
      <c r="H49" s="270"/>
      <c r="I49" s="271"/>
      <c r="J49" s="3"/>
      <c r="K49" s="269" t="s">
        <v>42</v>
      </c>
      <c r="L49" s="270"/>
      <c r="M49" s="270"/>
      <c r="N49" s="270"/>
      <c r="O49" s="270"/>
      <c r="P49" s="270"/>
      <c r="Q49" s="270"/>
      <c r="R49" s="270"/>
      <c r="S49" s="271"/>
    </row>
    <row r="50" spans="1:19" ht="15.75" customHeight="1" x14ac:dyDescent="0.25">
      <c r="A50" s="3" t="s">
        <v>6</v>
      </c>
      <c r="B50" s="152" t="s">
        <v>7</v>
      </c>
      <c r="C50" s="152" t="s">
        <v>8</v>
      </c>
      <c r="D50" s="153" t="s">
        <v>9</v>
      </c>
      <c r="E50" s="157" t="s">
        <v>10</v>
      </c>
      <c r="F50" s="158" t="s">
        <v>11</v>
      </c>
      <c r="G50" s="256" t="s">
        <v>12</v>
      </c>
      <c r="H50" s="257"/>
      <c r="I50" s="258"/>
      <c r="J50" s="3"/>
      <c r="K50" s="152" t="s">
        <v>6</v>
      </c>
      <c r="L50" s="152" t="s">
        <v>7</v>
      </c>
      <c r="M50" s="152" t="s">
        <v>8</v>
      </c>
      <c r="N50" s="153" t="s">
        <v>9</v>
      </c>
      <c r="O50" s="157" t="s">
        <v>10</v>
      </c>
      <c r="P50" s="158" t="s">
        <v>11</v>
      </c>
      <c r="Q50" s="256" t="s">
        <v>12</v>
      </c>
      <c r="R50" s="257"/>
      <c r="S50" s="258"/>
    </row>
    <row r="51" spans="1:19" ht="15.75" customHeight="1" x14ac:dyDescent="0.25">
      <c r="A51" s="256">
        <v>7430</v>
      </c>
      <c r="B51" s="89" t="s">
        <v>143</v>
      </c>
      <c r="C51" s="10" t="s">
        <v>146</v>
      </c>
      <c r="D51" s="160" t="s">
        <v>23</v>
      </c>
      <c r="E51" s="81">
        <v>42339</v>
      </c>
      <c r="F51" s="82">
        <v>0.76041666666666663</v>
      </c>
      <c r="G51" s="282">
        <v>41</v>
      </c>
      <c r="H51" s="284" t="s">
        <v>16</v>
      </c>
      <c r="I51" s="286">
        <v>69</v>
      </c>
      <c r="J51" s="83"/>
      <c r="K51" s="289">
        <v>7458</v>
      </c>
      <c r="L51" s="10" t="s">
        <v>146</v>
      </c>
      <c r="M51" s="89" t="s">
        <v>143</v>
      </c>
      <c r="N51" s="160" t="s">
        <v>15</v>
      </c>
      <c r="O51" s="81">
        <v>42413</v>
      </c>
      <c r="P51" s="82">
        <v>0.64583333333333337</v>
      </c>
      <c r="Q51" s="259"/>
      <c r="R51" s="261" t="s">
        <v>16</v>
      </c>
      <c r="S51" s="263"/>
    </row>
    <row r="52" spans="1:19" ht="15.75" customHeight="1" x14ac:dyDescent="0.25">
      <c r="A52" s="268"/>
      <c r="B52" s="290" t="s">
        <v>149</v>
      </c>
      <c r="C52" s="291"/>
      <c r="D52" s="292"/>
      <c r="E52" s="292"/>
      <c r="F52" s="293"/>
      <c r="G52" s="283"/>
      <c r="H52" s="285"/>
      <c r="I52" s="287"/>
      <c r="J52" s="83"/>
      <c r="K52" s="281"/>
      <c r="L52" s="290" t="s">
        <v>28</v>
      </c>
      <c r="M52" s="291"/>
      <c r="N52" s="292"/>
      <c r="O52" s="292"/>
      <c r="P52" s="293"/>
      <c r="Q52" s="260"/>
      <c r="R52" s="262"/>
      <c r="S52" s="264"/>
    </row>
    <row r="53" spans="1:19" ht="15.75" customHeight="1" x14ac:dyDescent="0.25">
      <c r="A53" s="256">
        <v>7431</v>
      </c>
      <c r="B53" s="88" t="s">
        <v>145</v>
      </c>
      <c r="C53" s="90" t="s">
        <v>27</v>
      </c>
      <c r="D53" s="160" t="s">
        <v>15</v>
      </c>
      <c r="E53" s="81">
        <v>42343</v>
      </c>
      <c r="F53" s="82">
        <v>0.75</v>
      </c>
      <c r="G53" s="282">
        <v>37</v>
      </c>
      <c r="H53" s="284" t="s">
        <v>16</v>
      </c>
      <c r="I53" s="286">
        <v>42</v>
      </c>
      <c r="J53" s="83"/>
      <c r="K53" s="289">
        <v>7460</v>
      </c>
      <c r="L53" s="90" t="s">
        <v>27</v>
      </c>
      <c r="M53" s="88" t="s">
        <v>145</v>
      </c>
      <c r="N53" s="160" t="s">
        <v>15</v>
      </c>
      <c r="O53" s="81">
        <v>42413</v>
      </c>
      <c r="P53" s="82">
        <v>0.625</v>
      </c>
      <c r="Q53" s="259"/>
      <c r="R53" s="261" t="s">
        <v>16</v>
      </c>
      <c r="S53" s="263"/>
    </row>
    <row r="54" spans="1:19" ht="15.75" customHeight="1" x14ac:dyDescent="0.25">
      <c r="A54" s="268"/>
      <c r="B54" s="290" t="s">
        <v>152</v>
      </c>
      <c r="C54" s="294"/>
      <c r="D54" s="295"/>
      <c r="E54" s="295"/>
      <c r="F54" s="296"/>
      <c r="G54" s="283"/>
      <c r="H54" s="285"/>
      <c r="I54" s="287"/>
      <c r="J54" s="83"/>
      <c r="K54" s="281"/>
      <c r="L54" s="278" t="s">
        <v>151</v>
      </c>
      <c r="M54" s="278"/>
      <c r="N54" s="281"/>
      <c r="O54" s="281"/>
      <c r="P54" s="281"/>
      <c r="Q54" s="260"/>
      <c r="R54" s="262"/>
      <c r="S54" s="264"/>
    </row>
    <row r="55" spans="1:19" ht="15.75" customHeight="1" x14ac:dyDescent="0.25">
      <c r="A55" s="256">
        <v>7432</v>
      </c>
      <c r="B55" s="85" t="s">
        <v>141</v>
      </c>
      <c r="C55" s="9" t="s">
        <v>142</v>
      </c>
      <c r="D55" s="160" t="s">
        <v>138</v>
      </c>
      <c r="E55" s="81">
        <v>42341</v>
      </c>
      <c r="F55" s="82">
        <v>0.77083333333333337</v>
      </c>
      <c r="G55" s="282">
        <v>34</v>
      </c>
      <c r="H55" s="284" t="s">
        <v>16</v>
      </c>
      <c r="I55" s="286">
        <v>38</v>
      </c>
      <c r="J55" s="83"/>
      <c r="K55" s="289">
        <v>7459</v>
      </c>
      <c r="L55" s="9" t="s">
        <v>142</v>
      </c>
      <c r="M55" s="85" t="s">
        <v>141</v>
      </c>
      <c r="N55" s="160" t="s">
        <v>23</v>
      </c>
      <c r="O55" s="81">
        <v>42416</v>
      </c>
      <c r="P55" s="82">
        <v>0.77083333333333337</v>
      </c>
      <c r="Q55" s="259"/>
      <c r="R55" s="261" t="s">
        <v>16</v>
      </c>
      <c r="S55" s="263"/>
    </row>
    <row r="56" spans="1:19" ht="15.75" customHeight="1" x14ac:dyDescent="0.25">
      <c r="A56" s="268"/>
      <c r="B56" s="278" t="s">
        <v>153</v>
      </c>
      <c r="C56" s="278"/>
      <c r="D56" s="281"/>
      <c r="E56" s="281"/>
      <c r="F56" s="281"/>
      <c r="G56" s="283"/>
      <c r="H56" s="285"/>
      <c r="I56" s="287"/>
      <c r="J56" s="83"/>
      <c r="K56" s="281"/>
      <c r="L56" s="290" t="s">
        <v>150</v>
      </c>
      <c r="M56" s="291"/>
      <c r="N56" s="292"/>
      <c r="O56" s="292"/>
      <c r="P56" s="293"/>
      <c r="Q56" s="260"/>
      <c r="R56" s="262"/>
      <c r="S56" s="264"/>
    </row>
    <row r="57" spans="1:19" ht="15.75" customHeight="1" x14ac:dyDescent="0.25">
      <c r="A57" s="256">
        <v>7433</v>
      </c>
      <c r="B57" s="84" t="s">
        <v>144</v>
      </c>
      <c r="C57" s="91" t="s">
        <v>20</v>
      </c>
      <c r="D57" s="160" t="s">
        <v>22</v>
      </c>
      <c r="E57" s="81">
        <v>42345</v>
      </c>
      <c r="F57" s="82">
        <v>0.75</v>
      </c>
      <c r="G57" s="282">
        <v>50</v>
      </c>
      <c r="H57" s="284" t="s">
        <v>16</v>
      </c>
      <c r="I57" s="286">
        <v>85</v>
      </c>
      <c r="J57" s="83"/>
      <c r="K57" s="289">
        <v>7461</v>
      </c>
      <c r="L57" s="91" t="s">
        <v>20</v>
      </c>
      <c r="M57" s="84" t="s">
        <v>144</v>
      </c>
      <c r="N57" s="160" t="s">
        <v>15</v>
      </c>
      <c r="O57" s="81">
        <v>42413</v>
      </c>
      <c r="P57" s="82">
        <v>0.625</v>
      </c>
      <c r="Q57" s="259"/>
      <c r="R57" s="261" t="s">
        <v>16</v>
      </c>
      <c r="S57" s="263"/>
    </row>
    <row r="58" spans="1:19" ht="15.75" customHeight="1" x14ac:dyDescent="0.25">
      <c r="A58" s="268"/>
      <c r="B58" s="290" t="s">
        <v>148</v>
      </c>
      <c r="C58" s="294"/>
      <c r="D58" s="295"/>
      <c r="E58" s="295"/>
      <c r="F58" s="296"/>
      <c r="G58" s="283"/>
      <c r="H58" s="285"/>
      <c r="I58" s="287"/>
      <c r="J58" s="83"/>
      <c r="K58" s="281"/>
      <c r="L58" s="290" t="s">
        <v>24</v>
      </c>
      <c r="M58" s="294"/>
      <c r="N58" s="295"/>
      <c r="O58" s="295"/>
      <c r="P58" s="296"/>
      <c r="Q58" s="260"/>
      <c r="R58" s="262"/>
      <c r="S58" s="264"/>
    </row>
    <row r="59" spans="1:19" ht="15.75" customHeight="1" x14ac:dyDescent="0.25"/>
    <row r="60" spans="1:19" ht="15.75" customHeight="1" x14ac:dyDescent="0.25">
      <c r="A60" s="269" t="s">
        <v>43</v>
      </c>
      <c r="B60" s="270"/>
      <c r="C60" s="270"/>
      <c r="D60" s="270"/>
      <c r="E60" s="270"/>
      <c r="F60" s="270"/>
      <c r="G60" s="270"/>
      <c r="H60" s="270"/>
      <c r="I60" s="271"/>
      <c r="J60" s="3"/>
      <c r="K60" s="269" t="s">
        <v>44</v>
      </c>
      <c r="L60" s="270"/>
      <c r="M60" s="270"/>
      <c r="N60" s="270"/>
      <c r="O60" s="270"/>
      <c r="P60" s="270"/>
      <c r="Q60" s="270"/>
      <c r="R60" s="270"/>
      <c r="S60" s="271"/>
    </row>
    <row r="61" spans="1:19" ht="15.75" customHeight="1" x14ac:dyDescent="0.25">
      <c r="A61" s="3" t="s">
        <v>6</v>
      </c>
      <c r="B61" s="152" t="s">
        <v>7</v>
      </c>
      <c r="C61" s="152" t="s">
        <v>8</v>
      </c>
      <c r="D61" s="153" t="s">
        <v>9</v>
      </c>
      <c r="E61" s="157" t="s">
        <v>10</v>
      </c>
      <c r="F61" s="158" t="s">
        <v>11</v>
      </c>
      <c r="G61" s="256" t="s">
        <v>12</v>
      </c>
      <c r="H61" s="257"/>
      <c r="I61" s="258"/>
      <c r="J61" s="3"/>
      <c r="K61" s="152" t="s">
        <v>6</v>
      </c>
      <c r="L61" s="152" t="s">
        <v>7</v>
      </c>
      <c r="M61" s="152" t="s">
        <v>8</v>
      </c>
      <c r="N61" s="153" t="s">
        <v>9</v>
      </c>
      <c r="O61" s="157" t="s">
        <v>10</v>
      </c>
      <c r="P61" s="158" t="s">
        <v>11</v>
      </c>
      <c r="Q61" s="256" t="s">
        <v>12</v>
      </c>
      <c r="R61" s="257"/>
      <c r="S61" s="258"/>
    </row>
    <row r="62" spans="1:19" ht="15.75" customHeight="1" x14ac:dyDescent="0.25">
      <c r="A62" s="256">
        <v>7434</v>
      </c>
      <c r="B62" s="9" t="s">
        <v>142</v>
      </c>
      <c r="C62" s="89" t="s">
        <v>143</v>
      </c>
      <c r="D62" s="160" t="s">
        <v>15</v>
      </c>
      <c r="E62" s="81">
        <v>42350</v>
      </c>
      <c r="F62" s="82">
        <v>0.67708333333333337</v>
      </c>
      <c r="G62" s="259">
        <v>58</v>
      </c>
      <c r="H62" s="261" t="s">
        <v>16</v>
      </c>
      <c r="I62" s="263">
        <v>55</v>
      </c>
      <c r="J62" s="3"/>
      <c r="K62" s="256">
        <v>7465</v>
      </c>
      <c r="L62" s="89" t="s">
        <v>143</v>
      </c>
      <c r="M62" s="9" t="s">
        <v>142</v>
      </c>
      <c r="N62" s="160" t="s">
        <v>17</v>
      </c>
      <c r="O62" s="81">
        <v>42428</v>
      </c>
      <c r="P62" s="82">
        <v>0.41666666666666669</v>
      </c>
      <c r="Q62" s="259"/>
      <c r="R62" s="261" t="s">
        <v>16</v>
      </c>
      <c r="S62" s="263"/>
    </row>
    <row r="63" spans="1:19" ht="15.75" customHeight="1" x14ac:dyDescent="0.25">
      <c r="A63" s="268"/>
      <c r="B63" s="290" t="s">
        <v>150</v>
      </c>
      <c r="C63" s="291"/>
      <c r="D63" s="292"/>
      <c r="E63" s="292"/>
      <c r="F63" s="293"/>
      <c r="G63" s="260"/>
      <c r="H63" s="262"/>
      <c r="I63" s="264"/>
      <c r="J63" s="3"/>
      <c r="K63" s="268"/>
      <c r="L63" s="290" t="s">
        <v>149</v>
      </c>
      <c r="M63" s="291"/>
      <c r="N63" s="292"/>
      <c r="O63" s="292"/>
      <c r="P63" s="293"/>
      <c r="Q63" s="260"/>
      <c r="R63" s="262"/>
      <c r="S63" s="264"/>
    </row>
    <row r="64" spans="1:19" ht="15.75" customHeight="1" x14ac:dyDescent="0.25">
      <c r="A64" s="256">
        <v>7435</v>
      </c>
      <c r="B64" s="90" t="s">
        <v>27</v>
      </c>
      <c r="C64" s="85" t="s">
        <v>141</v>
      </c>
      <c r="D64" s="160" t="s">
        <v>15</v>
      </c>
      <c r="E64" s="81">
        <v>42350</v>
      </c>
      <c r="F64" s="82">
        <v>0.625</v>
      </c>
      <c r="G64" s="259">
        <v>66</v>
      </c>
      <c r="H64" s="261" t="s">
        <v>16</v>
      </c>
      <c r="I64" s="263">
        <v>39</v>
      </c>
      <c r="J64" s="3"/>
      <c r="K64" s="256">
        <v>7462</v>
      </c>
      <c r="L64" s="85" t="s">
        <v>141</v>
      </c>
      <c r="M64" s="90" t="s">
        <v>27</v>
      </c>
      <c r="N64" s="160" t="s">
        <v>138</v>
      </c>
      <c r="O64" s="81">
        <v>42425</v>
      </c>
      <c r="P64" s="82">
        <v>0.77083333333333337</v>
      </c>
      <c r="Q64" s="259"/>
      <c r="R64" s="261" t="s">
        <v>16</v>
      </c>
      <c r="S64" s="263"/>
    </row>
    <row r="65" spans="1:19" ht="15.75" customHeight="1" x14ac:dyDescent="0.25">
      <c r="A65" s="268"/>
      <c r="B65" s="278" t="s">
        <v>151</v>
      </c>
      <c r="C65" s="278"/>
      <c r="D65" s="281"/>
      <c r="E65" s="281"/>
      <c r="F65" s="281"/>
      <c r="G65" s="260"/>
      <c r="H65" s="262"/>
      <c r="I65" s="264"/>
      <c r="J65" s="3"/>
      <c r="K65" s="268"/>
      <c r="L65" s="278" t="s">
        <v>153</v>
      </c>
      <c r="M65" s="278"/>
      <c r="N65" s="281"/>
      <c r="O65" s="281"/>
      <c r="P65" s="281"/>
      <c r="Q65" s="260"/>
      <c r="R65" s="262"/>
      <c r="S65" s="264"/>
    </row>
    <row r="66" spans="1:19" ht="15.75" customHeight="1" x14ac:dyDescent="0.25">
      <c r="A66" s="256">
        <v>7436</v>
      </c>
      <c r="B66" s="88" t="s">
        <v>145</v>
      </c>
      <c r="C66" s="84" t="s">
        <v>144</v>
      </c>
      <c r="D66" s="160" t="s">
        <v>15</v>
      </c>
      <c r="E66" s="81">
        <v>42350</v>
      </c>
      <c r="F66" s="82">
        <v>0.75</v>
      </c>
      <c r="G66" s="259">
        <v>33</v>
      </c>
      <c r="H66" s="261" t="s">
        <v>16</v>
      </c>
      <c r="I66" s="263">
        <v>65</v>
      </c>
      <c r="J66" s="3"/>
      <c r="K66" s="256">
        <v>7464</v>
      </c>
      <c r="L66" s="84" t="s">
        <v>144</v>
      </c>
      <c r="M66" s="88" t="s">
        <v>145</v>
      </c>
      <c r="N66" s="160" t="s">
        <v>17</v>
      </c>
      <c r="O66" s="81">
        <v>42428</v>
      </c>
      <c r="P66" s="82">
        <v>0.75</v>
      </c>
      <c r="Q66" s="259"/>
      <c r="R66" s="261" t="s">
        <v>16</v>
      </c>
      <c r="S66" s="263"/>
    </row>
    <row r="67" spans="1:19" ht="15.75" customHeight="1" x14ac:dyDescent="0.25">
      <c r="A67" s="268"/>
      <c r="B67" s="290" t="s">
        <v>152</v>
      </c>
      <c r="C67" s="294"/>
      <c r="D67" s="295"/>
      <c r="E67" s="295"/>
      <c r="F67" s="296"/>
      <c r="G67" s="260"/>
      <c r="H67" s="262"/>
      <c r="I67" s="264"/>
      <c r="J67" s="3"/>
      <c r="K67" s="268"/>
      <c r="L67" s="290" t="s">
        <v>148</v>
      </c>
      <c r="M67" s="294"/>
      <c r="N67" s="295"/>
      <c r="O67" s="295"/>
      <c r="P67" s="296"/>
      <c r="Q67" s="260"/>
      <c r="R67" s="262"/>
      <c r="S67" s="264"/>
    </row>
    <row r="68" spans="1:19" ht="15.75" customHeight="1" x14ac:dyDescent="0.25">
      <c r="A68" s="256">
        <v>7437</v>
      </c>
      <c r="B68" s="91" t="s">
        <v>20</v>
      </c>
      <c r="C68" s="10" t="s">
        <v>146</v>
      </c>
      <c r="D68" s="160" t="s">
        <v>15</v>
      </c>
      <c r="E68" s="81">
        <v>42350</v>
      </c>
      <c r="F68" s="7">
        <v>0.625</v>
      </c>
      <c r="G68" s="259">
        <v>73</v>
      </c>
      <c r="H68" s="261" t="s">
        <v>16</v>
      </c>
      <c r="I68" s="263">
        <v>37</v>
      </c>
      <c r="J68" s="3"/>
      <c r="K68" s="256">
        <v>7463</v>
      </c>
      <c r="L68" s="10" t="s">
        <v>146</v>
      </c>
      <c r="M68" s="91" t="s">
        <v>20</v>
      </c>
      <c r="N68" s="153" t="s">
        <v>22</v>
      </c>
      <c r="O68" s="6">
        <v>42429</v>
      </c>
      <c r="P68" s="7">
        <v>0.84375</v>
      </c>
      <c r="Q68" s="259"/>
      <c r="R68" s="261" t="s">
        <v>16</v>
      </c>
      <c r="S68" s="263"/>
    </row>
    <row r="69" spans="1:19" ht="15.75" customHeight="1" x14ac:dyDescent="0.25">
      <c r="A69" s="268"/>
      <c r="B69" s="290" t="s">
        <v>24</v>
      </c>
      <c r="C69" s="294"/>
      <c r="D69" s="295"/>
      <c r="E69" s="295"/>
      <c r="F69" s="296"/>
      <c r="G69" s="260"/>
      <c r="H69" s="262"/>
      <c r="I69" s="264"/>
      <c r="J69" s="3"/>
      <c r="K69" s="268"/>
      <c r="L69" s="290" t="s">
        <v>28</v>
      </c>
      <c r="M69" s="291"/>
      <c r="N69" s="292"/>
      <c r="O69" s="292"/>
      <c r="P69" s="293"/>
      <c r="Q69" s="260"/>
      <c r="R69" s="262"/>
      <c r="S69" s="264"/>
    </row>
    <row r="70" spans="1:19" ht="15.75" customHeight="1" x14ac:dyDescent="0.25"/>
    <row r="71" spans="1:19" ht="15.75" customHeight="1" x14ac:dyDescent="0.25">
      <c r="A71" s="269" t="s">
        <v>45</v>
      </c>
      <c r="B71" s="270"/>
      <c r="C71" s="270"/>
      <c r="D71" s="270"/>
      <c r="E71" s="270"/>
      <c r="F71" s="270"/>
      <c r="G71" s="270"/>
      <c r="H71" s="270"/>
      <c r="I71" s="271"/>
      <c r="J71" s="3"/>
      <c r="K71" s="269" t="s">
        <v>46</v>
      </c>
      <c r="L71" s="270"/>
      <c r="M71" s="270"/>
      <c r="N71" s="270"/>
      <c r="O71" s="270"/>
      <c r="P71" s="270"/>
      <c r="Q71" s="270"/>
      <c r="R71" s="270"/>
      <c r="S71" s="271"/>
    </row>
    <row r="72" spans="1:19" ht="15.75" customHeight="1" x14ac:dyDescent="0.25">
      <c r="A72" s="3" t="s">
        <v>6</v>
      </c>
      <c r="B72" s="152" t="s">
        <v>7</v>
      </c>
      <c r="C72" s="152" t="s">
        <v>8</v>
      </c>
      <c r="D72" s="153" t="s">
        <v>9</v>
      </c>
      <c r="E72" s="157" t="s">
        <v>10</v>
      </c>
      <c r="F72" s="158" t="s">
        <v>11</v>
      </c>
      <c r="G72" s="256" t="s">
        <v>12</v>
      </c>
      <c r="H72" s="257"/>
      <c r="I72" s="258"/>
      <c r="J72" s="3"/>
      <c r="K72" s="152" t="s">
        <v>6</v>
      </c>
      <c r="L72" s="152" t="s">
        <v>7</v>
      </c>
      <c r="M72" s="152" t="s">
        <v>8</v>
      </c>
      <c r="N72" s="153" t="s">
        <v>9</v>
      </c>
      <c r="O72" s="157" t="s">
        <v>10</v>
      </c>
      <c r="P72" s="158" t="s">
        <v>11</v>
      </c>
      <c r="Q72" s="256" t="s">
        <v>12</v>
      </c>
      <c r="R72" s="257"/>
      <c r="S72" s="258"/>
    </row>
    <row r="73" spans="1:19" ht="15.75" customHeight="1" x14ac:dyDescent="0.25">
      <c r="A73" s="289">
        <v>7438</v>
      </c>
      <c r="B73" s="85" t="s">
        <v>141</v>
      </c>
      <c r="C73" s="91" t="s">
        <v>20</v>
      </c>
      <c r="D73" s="160" t="s">
        <v>138</v>
      </c>
      <c r="E73" s="81">
        <v>42355</v>
      </c>
      <c r="F73" s="82">
        <v>0.77083333333333337</v>
      </c>
      <c r="G73" s="259">
        <v>17</v>
      </c>
      <c r="H73" s="261" t="s">
        <v>16</v>
      </c>
      <c r="I73" s="263">
        <v>75</v>
      </c>
      <c r="J73" s="3"/>
      <c r="K73" s="289">
        <v>7469</v>
      </c>
      <c r="L73" s="91" t="s">
        <v>20</v>
      </c>
      <c r="M73" s="85" t="s">
        <v>141</v>
      </c>
      <c r="N73" s="160" t="s">
        <v>15</v>
      </c>
      <c r="O73" s="81">
        <v>42434</v>
      </c>
      <c r="P73" s="82">
        <v>0.625</v>
      </c>
      <c r="Q73" s="259"/>
      <c r="R73" s="261" t="s">
        <v>16</v>
      </c>
      <c r="S73" s="263"/>
    </row>
    <row r="74" spans="1:19" ht="15.75" customHeight="1" x14ac:dyDescent="0.25">
      <c r="A74" s="281"/>
      <c r="B74" s="278" t="s">
        <v>153</v>
      </c>
      <c r="C74" s="278"/>
      <c r="D74" s="281"/>
      <c r="E74" s="281"/>
      <c r="F74" s="281"/>
      <c r="G74" s="260"/>
      <c r="H74" s="262"/>
      <c r="I74" s="264"/>
      <c r="J74" s="3"/>
      <c r="K74" s="281"/>
      <c r="L74" s="290" t="s">
        <v>24</v>
      </c>
      <c r="M74" s="294"/>
      <c r="N74" s="295"/>
      <c r="O74" s="295"/>
      <c r="P74" s="296"/>
      <c r="Q74" s="260"/>
      <c r="R74" s="262"/>
      <c r="S74" s="264"/>
    </row>
    <row r="75" spans="1:19" ht="15.75" customHeight="1" x14ac:dyDescent="0.25">
      <c r="A75" s="289">
        <v>7439</v>
      </c>
      <c r="B75" s="89" t="s">
        <v>143</v>
      </c>
      <c r="C75" s="88" t="s">
        <v>145</v>
      </c>
      <c r="D75" s="160" t="s">
        <v>17</v>
      </c>
      <c r="E75" s="81">
        <v>42401</v>
      </c>
      <c r="F75" s="82">
        <v>0.75</v>
      </c>
      <c r="G75" s="259">
        <v>54</v>
      </c>
      <c r="H75" s="261" t="s">
        <v>16</v>
      </c>
      <c r="I75" s="263">
        <v>40</v>
      </c>
      <c r="J75" s="3"/>
      <c r="K75" s="289">
        <v>7466</v>
      </c>
      <c r="L75" s="88" t="s">
        <v>145</v>
      </c>
      <c r="M75" s="89" t="s">
        <v>143</v>
      </c>
      <c r="N75" s="160" t="s">
        <v>15</v>
      </c>
      <c r="O75" s="81">
        <v>42434</v>
      </c>
      <c r="P75" s="82">
        <v>0.75</v>
      </c>
      <c r="Q75" s="259"/>
      <c r="R75" s="261" t="s">
        <v>16</v>
      </c>
      <c r="S75" s="263"/>
    </row>
    <row r="76" spans="1:19" ht="15.75" customHeight="1" x14ac:dyDescent="0.25">
      <c r="A76" s="281"/>
      <c r="B76" s="290" t="s">
        <v>149</v>
      </c>
      <c r="C76" s="291"/>
      <c r="D76" s="292"/>
      <c r="E76" s="292"/>
      <c r="F76" s="293"/>
      <c r="G76" s="260"/>
      <c r="H76" s="262"/>
      <c r="I76" s="264"/>
      <c r="J76" s="3"/>
      <c r="K76" s="281"/>
      <c r="L76" s="290" t="s">
        <v>152</v>
      </c>
      <c r="M76" s="294"/>
      <c r="N76" s="295"/>
      <c r="O76" s="295"/>
      <c r="P76" s="296"/>
      <c r="Q76" s="260"/>
      <c r="R76" s="262"/>
      <c r="S76" s="264"/>
    </row>
    <row r="77" spans="1:19" ht="15.75" customHeight="1" x14ac:dyDescent="0.25">
      <c r="A77" s="289">
        <v>7440</v>
      </c>
      <c r="B77" s="84" t="s">
        <v>144</v>
      </c>
      <c r="C77" s="9" t="s">
        <v>142</v>
      </c>
      <c r="D77" s="160" t="s">
        <v>22</v>
      </c>
      <c r="E77" s="81">
        <v>42359</v>
      </c>
      <c r="F77" s="82">
        <v>0.75</v>
      </c>
      <c r="G77" s="259">
        <v>50</v>
      </c>
      <c r="H77" s="261" t="s">
        <v>16</v>
      </c>
      <c r="I77" s="263">
        <v>74</v>
      </c>
      <c r="J77" s="3"/>
      <c r="K77" s="289">
        <v>7468</v>
      </c>
      <c r="L77" s="9" t="s">
        <v>142</v>
      </c>
      <c r="M77" s="84" t="s">
        <v>144</v>
      </c>
      <c r="N77" s="160" t="s">
        <v>23</v>
      </c>
      <c r="O77" s="81">
        <v>42437</v>
      </c>
      <c r="P77" s="82">
        <v>0.76041666666666663</v>
      </c>
      <c r="Q77" s="259"/>
      <c r="R77" s="261" t="s">
        <v>16</v>
      </c>
      <c r="S77" s="263"/>
    </row>
    <row r="78" spans="1:19" ht="15.75" customHeight="1" x14ac:dyDescent="0.25">
      <c r="A78" s="281"/>
      <c r="B78" s="290" t="s">
        <v>148</v>
      </c>
      <c r="C78" s="294"/>
      <c r="D78" s="295"/>
      <c r="E78" s="295"/>
      <c r="F78" s="296"/>
      <c r="G78" s="260"/>
      <c r="H78" s="262"/>
      <c r="I78" s="264"/>
      <c r="J78" s="3"/>
      <c r="K78" s="281"/>
      <c r="L78" s="290" t="s">
        <v>150</v>
      </c>
      <c r="M78" s="291"/>
      <c r="N78" s="292"/>
      <c r="O78" s="292"/>
      <c r="P78" s="293"/>
      <c r="Q78" s="260"/>
      <c r="R78" s="262"/>
      <c r="S78" s="264"/>
    </row>
    <row r="79" spans="1:19" ht="15.75" customHeight="1" x14ac:dyDescent="0.25">
      <c r="A79" s="289">
        <v>7441</v>
      </c>
      <c r="B79" s="10" t="s">
        <v>146</v>
      </c>
      <c r="C79" s="90" t="s">
        <v>27</v>
      </c>
      <c r="D79" s="160" t="s">
        <v>15</v>
      </c>
      <c r="E79" s="81">
        <v>42357</v>
      </c>
      <c r="F79" s="82">
        <v>0.66666666666666663</v>
      </c>
      <c r="G79" s="259">
        <v>54</v>
      </c>
      <c r="H79" s="261" t="s">
        <v>16</v>
      </c>
      <c r="I79" s="263">
        <v>41</v>
      </c>
      <c r="J79" s="3"/>
      <c r="K79" s="289">
        <v>7467</v>
      </c>
      <c r="L79" s="90" t="s">
        <v>27</v>
      </c>
      <c r="M79" s="10" t="s">
        <v>146</v>
      </c>
      <c r="N79" s="160" t="s">
        <v>15</v>
      </c>
      <c r="O79" s="81">
        <v>42434</v>
      </c>
      <c r="P79" s="82">
        <v>0.625</v>
      </c>
      <c r="Q79" s="259"/>
      <c r="R79" s="261" t="s">
        <v>16</v>
      </c>
      <c r="S79" s="263"/>
    </row>
    <row r="80" spans="1:19" ht="15.75" customHeight="1" x14ac:dyDescent="0.25">
      <c r="A80" s="281"/>
      <c r="B80" s="290" t="s">
        <v>173</v>
      </c>
      <c r="C80" s="291"/>
      <c r="D80" s="292"/>
      <c r="E80" s="292"/>
      <c r="F80" s="293"/>
      <c r="G80" s="260"/>
      <c r="H80" s="262"/>
      <c r="I80" s="264"/>
      <c r="J80" s="3"/>
      <c r="K80" s="281"/>
      <c r="L80" s="278" t="s">
        <v>151</v>
      </c>
      <c r="M80" s="278"/>
      <c r="N80" s="281"/>
      <c r="O80" s="281"/>
      <c r="P80" s="281"/>
      <c r="Q80" s="260"/>
      <c r="R80" s="262"/>
      <c r="S80" s="264"/>
    </row>
  </sheetData>
  <mergeCells count="312">
    <mergeCell ref="Q79:Q80"/>
    <mergeCell ref="R79:R80"/>
    <mergeCell ref="S79:S80"/>
    <mergeCell ref="B80:F80"/>
    <mergeCell ref="L80:P80"/>
    <mergeCell ref="Q77:Q78"/>
    <mergeCell ref="R77:R78"/>
    <mergeCell ref="S77:S78"/>
    <mergeCell ref="B78:F78"/>
    <mergeCell ref="G77:G78"/>
    <mergeCell ref="H77:H78"/>
    <mergeCell ref="I77:I78"/>
    <mergeCell ref="K77:K78"/>
    <mergeCell ref="A75:A76"/>
    <mergeCell ref="G75:G76"/>
    <mergeCell ref="H75:H76"/>
    <mergeCell ref="I75:I76"/>
    <mergeCell ref="K75:K76"/>
    <mergeCell ref="G72:I72"/>
    <mergeCell ref="L78:P78"/>
    <mergeCell ref="A79:A80"/>
    <mergeCell ref="G79:G80"/>
    <mergeCell ref="H79:H80"/>
    <mergeCell ref="I79:I80"/>
    <mergeCell ref="K79:K80"/>
    <mergeCell ref="Q72:S72"/>
    <mergeCell ref="A73:A74"/>
    <mergeCell ref="G73:G74"/>
    <mergeCell ref="H73:H74"/>
    <mergeCell ref="I73:I74"/>
    <mergeCell ref="K73:K74"/>
    <mergeCell ref="Q73:Q74"/>
    <mergeCell ref="R73:R74"/>
    <mergeCell ref="S73:S74"/>
    <mergeCell ref="B74:F74"/>
    <mergeCell ref="L74:P74"/>
    <mergeCell ref="Q75:Q76"/>
    <mergeCell ref="R75:R76"/>
    <mergeCell ref="S75:S76"/>
    <mergeCell ref="B76:F76"/>
    <mergeCell ref="L76:P76"/>
    <mergeCell ref="A77:A78"/>
    <mergeCell ref="A71:I71"/>
    <mergeCell ref="K71:S71"/>
    <mergeCell ref="Q66:Q67"/>
    <mergeCell ref="R66:R67"/>
    <mergeCell ref="S66:S67"/>
    <mergeCell ref="B67:F67"/>
    <mergeCell ref="L67:P67"/>
    <mergeCell ref="A68:A69"/>
    <mergeCell ref="G68:G69"/>
    <mergeCell ref="H68:H69"/>
    <mergeCell ref="I68:I69"/>
    <mergeCell ref="K68:K69"/>
    <mergeCell ref="A66:A67"/>
    <mergeCell ref="G66:G67"/>
    <mergeCell ref="H66:H67"/>
    <mergeCell ref="I66:I67"/>
    <mergeCell ref="K66:K67"/>
    <mergeCell ref="Q68:Q69"/>
    <mergeCell ref="R68:R69"/>
    <mergeCell ref="S68:S69"/>
    <mergeCell ref="B69:F69"/>
    <mergeCell ref="L69:P69"/>
    <mergeCell ref="B63:F63"/>
    <mergeCell ref="L63:P63"/>
    <mergeCell ref="A64:A65"/>
    <mergeCell ref="G64:G65"/>
    <mergeCell ref="H64:H65"/>
    <mergeCell ref="I64:I65"/>
    <mergeCell ref="K64:K65"/>
    <mergeCell ref="Q64:Q65"/>
    <mergeCell ref="R64:R65"/>
    <mergeCell ref="S64:S65"/>
    <mergeCell ref="B65:F65"/>
    <mergeCell ref="L65:P65"/>
    <mergeCell ref="G61:I61"/>
    <mergeCell ref="Q61:S61"/>
    <mergeCell ref="A62:A63"/>
    <mergeCell ref="G62:G63"/>
    <mergeCell ref="H62:H63"/>
    <mergeCell ref="I62:I63"/>
    <mergeCell ref="K62:K63"/>
    <mergeCell ref="Q62:Q63"/>
    <mergeCell ref="R62:R63"/>
    <mergeCell ref="S62:S63"/>
    <mergeCell ref="A60:I60"/>
    <mergeCell ref="K60:S60"/>
    <mergeCell ref="Q55:Q56"/>
    <mergeCell ref="R55:R56"/>
    <mergeCell ref="S55:S56"/>
    <mergeCell ref="B56:F56"/>
    <mergeCell ref="L56:P56"/>
    <mergeCell ref="A57:A58"/>
    <mergeCell ref="G57:G58"/>
    <mergeCell ref="H57:H58"/>
    <mergeCell ref="I57:I58"/>
    <mergeCell ref="K57:K58"/>
    <mergeCell ref="A55:A56"/>
    <mergeCell ref="G55:G56"/>
    <mergeCell ref="H55:H56"/>
    <mergeCell ref="I55:I56"/>
    <mergeCell ref="K55:K56"/>
    <mergeCell ref="Q57:Q58"/>
    <mergeCell ref="R57:R58"/>
    <mergeCell ref="S57:S58"/>
    <mergeCell ref="B58:F58"/>
    <mergeCell ref="L58:P58"/>
    <mergeCell ref="B52:F52"/>
    <mergeCell ref="L52:P52"/>
    <mergeCell ref="A53:A54"/>
    <mergeCell ref="G53:G54"/>
    <mergeCell ref="H53:H54"/>
    <mergeCell ref="I53:I54"/>
    <mergeCell ref="K53:K54"/>
    <mergeCell ref="G50:I50"/>
    <mergeCell ref="Q50:S50"/>
    <mergeCell ref="A51:A52"/>
    <mergeCell ref="G51:G52"/>
    <mergeCell ref="H51:H52"/>
    <mergeCell ref="I51:I52"/>
    <mergeCell ref="K51:K52"/>
    <mergeCell ref="Q51:Q52"/>
    <mergeCell ref="R51:R52"/>
    <mergeCell ref="S51:S52"/>
    <mergeCell ref="Q53:Q54"/>
    <mergeCell ref="R53:R54"/>
    <mergeCell ref="S53:S54"/>
    <mergeCell ref="B54:F54"/>
    <mergeCell ref="L54:P54"/>
    <mergeCell ref="A49:I49"/>
    <mergeCell ref="K49:S49"/>
    <mergeCell ref="Q44:Q45"/>
    <mergeCell ref="R44:R45"/>
    <mergeCell ref="S44:S45"/>
    <mergeCell ref="B45:F45"/>
    <mergeCell ref="L45:P45"/>
    <mergeCell ref="A46:A47"/>
    <mergeCell ref="G46:G47"/>
    <mergeCell ref="H46:H47"/>
    <mergeCell ref="I46:I47"/>
    <mergeCell ref="K46:K47"/>
    <mergeCell ref="A44:A45"/>
    <mergeCell ref="G44:G45"/>
    <mergeCell ref="H44:H45"/>
    <mergeCell ref="I44:I45"/>
    <mergeCell ref="K44:K45"/>
    <mergeCell ref="Q46:Q47"/>
    <mergeCell ref="R46:R47"/>
    <mergeCell ref="S46:S47"/>
    <mergeCell ref="B47:F47"/>
    <mergeCell ref="L47:P47"/>
    <mergeCell ref="B41:F41"/>
    <mergeCell ref="L41:P41"/>
    <mergeCell ref="A42:A43"/>
    <mergeCell ref="G42:G43"/>
    <mergeCell ref="H42:H43"/>
    <mergeCell ref="I42:I43"/>
    <mergeCell ref="K42:K43"/>
    <mergeCell ref="G39:I39"/>
    <mergeCell ref="Q39:S39"/>
    <mergeCell ref="A40:A41"/>
    <mergeCell ref="G40:G41"/>
    <mergeCell ref="H40:H41"/>
    <mergeCell ref="I40:I41"/>
    <mergeCell ref="K40:K41"/>
    <mergeCell ref="Q40:Q41"/>
    <mergeCell ref="R40:R41"/>
    <mergeCell ref="S40:S41"/>
    <mergeCell ref="Q42:Q43"/>
    <mergeCell ref="R42:R43"/>
    <mergeCell ref="S42:S43"/>
    <mergeCell ref="B43:F43"/>
    <mergeCell ref="L43:P43"/>
    <mergeCell ref="A38:I38"/>
    <mergeCell ref="K38:S38"/>
    <mergeCell ref="Q33:Q34"/>
    <mergeCell ref="R33:R34"/>
    <mergeCell ref="S33:S34"/>
    <mergeCell ref="B34:F34"/>
    <mergeCell ref="L34:P34"/>
    <mergeCell ref="A35:A36"/>
    <mergeCell ref="G35:G36"/>
    <mergeCell ref="H35:H36"/>
    <mergeCell ref="I35:I36"/>
    <mergeCell ref="K35:K36"/>
    <mergeCell ref="A33:A34"/>
    <mergeCell ref="G33:G34"/>
    <mergeCell ref="H33:H34"/>
    <mergeCell ref="I33:I34"/>
    <mergeCell ref="K33:K34"/>
    <mergeCell ref="Q35:Q36"/>
    <mergeCell ref="R35:R36"/>
    <mergeCell ref="S35:S36"/>
    <mergeCell ref="B36:F36"/>
    <mergeCell ref="L36:P36"/>
    <mergeCell ref="B30:F30"/>
    <mergeCell ref="L30:P30"/>
    <mergeCell ref="A31:A32"/>
    <mergeCell ref="G31:G32"/>
    <mergeCell ref="H31:H32"/>
    <mergeCell ref="I31:I32"/>
    <mergeCell ref="K31:K32"/>
    <mergeCell ref="G28:I28"/>
    <mergeCell ref="Q28:S28"/>
    <mergeCell ref="A29:A30"/>
    <mergeCell ref="G29:G30"/>
    <mergeCell ref="H29:H30"/>
    <mergeCell ref="I29:I30"/>
    <mergeCell ref="K29:K30"/>
    <mergeCell ref="Q29:Q30"/>
    <mergeCell ref="R29:R30"/>
    <mergeCell ref="S29:S30"/>
    <mergeCell ref="Q31:Q32"/>
    <mergeCell ref="R31:R32"/>
    <mergeCell ref="S31:S32"/>
    <mergeCell ref="B32:F32"/>
    <mergeCell ref="L32:P32"/>
    <mergeCell ref="A27:I27"/>
    <mergeCell ref="K27:S27"/>
    <mergeCell ref="Q22:Q23"/>
    <mergeCell ref="R22:R23"/>
    <mergeCell ref="S22:S23"/>
    <mergeCell ref="B23:F23"/>
    <mergeCell ref="L23:P23"/>
    <mergeCell ref="A24:A25"/>
    <mergeCell ref="G24:G25"/>
    <mergeCell ref="H24:H25"/>
    <mergeCell ref="I24:I25"/>
    <mergeCell ref="K24:K25"/>
    <mergeCell ref="A22:A23"/>
    <mergeCell ref="G22:G23"/>
    <mergeCell ref="H22:H23"/>
    <mergeCell ref="I22:I23"/>
    <mergeCell ref="K22:K23"/>
    <mergeCell ref="Q24:Q25"/>
    <mergeCell ref="R24:R25"/>
    <mergeCell ref="S24:S25"/>
    <mergeCell ref="B25:F25"/>
    <mergeCell ref="L25:P25"/>
    <mergeCell ref="B19:F19"/>
    <mergeCell ref="L19:P19"/>
    <mergeCell ref="A20:A21"/>
    <mergeCell ref="G20:G21"/>
    <mergeCell ref="H20:H21"/>
    <mergeCell ref="I20:I21"/>
    <mergeCell ref="K20:K21"/>
    <mergeCell ref="G17:I17"/>
    <mergeCell ref="Q17:S17"/>
    <mergeCell ref="A18:A19"/>
    <mergeCell ref="G18:G19"/>
    <mergeCell ref="H18:H19"/>
    <mergeCell ref="I18:I19"/>
    <mergeCell ref="K18:K19"/>
    <mergeCell ref="Q18:Q19"/>
    <mergeCell ref="R18:R19"/>
    <mergeCell ref="S18:S19"/>
    <mergeCell ref="Q20:Q21"/>
    <mergeCell ref="R20:R21"/>
    <mergeCell ref="S20:S21"/>
    <mergeCell ref="B21:F21"/>
    <mergeCell ref="L21:P21"/>
    <mergeCell ref="Q13:Q14"/>
    <mergeCell ref="R13:R14"/>
    <mergeCell ref="S13:S14"/>
    <mergeCell ref="B14:F14"/>
    <mergeCell ref="L14:P14"/>
    <mergeCell ref="A16:I16"/>
    <mergeCell ref="K16:S16"/>
    <mergeCell ref="Q11:Q12"/>
    <mergeCell ref="R11:R12"/>
    <mergeCell ref="S11:S12"/>
    <mergeCell ref="B12:F12"/>
    <mergeCell ref="L12:P12"/>
    <mergeCell ref="A13:A14"/>
    <mergeCell ref="G13:G14"/>
    <mergeCell ref="H13:H14"/>
    <mergeCell ref="I13:I14"/>
    <mergeCell ref="K13:K14"/>
    <mergeCell ref="R9:R10"/>
    <mergeCell ref="S9:S10"/>
    <mergeCell ref="B10:F10"/>
    <mergeCell ref="L10:P10"/>
    <mergeCell ref="A11:A12"/>
    <mergeCell ref="G11:G12"/>
    <mergeCell ref="H11:H12"/>
    <mergeCell ref="I11:I12"/>
    <mergeCell ref="K11:K12"/>
    <mergeCell ref="A1:S1"/>
    <mergeCell ref="A2:S2"/>
    <mergeCell ref="A4:I4"/>
    <mergeCell ref="K4:S4"/>
    <mergeCell ref="A5:I5"/>
    <mergeCell ref="K5:S5"/>
    <mergeCell ref="B8:F8"/>
    <mergeCell ref="L8:P8"/>
    <mergeCell ref="A9:A10"/>
    <mergeCell ref="G9:G10"/>
    <mergeCell ref="H9:H10"/>
    <mergeCell ref="I9:I10"/>
    <mergeCell ref="K9:K10"/>
    <mergeCell ref="G6:I6"/>
    <mergeCell ref="Q6:S6"/>
    <mergeCell ref="A7:A8"/>
    <mergeCell ref="G7:G8"/>
    <mergeCell ref="H7:H8"/>
    <mergeCell ref="I7:I8"/>
    <mergeCell ref="K7:K8"/>
    <mergeCell ref="Q7:Q8"/>
    <mergeCell ref="R7:R8"/>
    <mergeCell ref="S7:S8"/>
    <mergeCell ref="Q9:Q1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J59"/>
  <sheetViews>
    <sheetView topLeftCell="A25" workbookViewId="0">
      <selection activeCell="H36" sqref="H36"/>
    </sheetView>
  </sheetViews>
  <sheetFormatPr defaultRowHeight="15" x14ac:dyDescent="0.25"/>
  <cols>
    <col min="1" max="1" width="9.140625" style="3"/>
    <col min="2" max="2" width="6.85546875" style="3" customWidth="1"/>
    <col min="3" max="4" width="28.5703125" style="3" customWidth="1"/>
    <col min="5" max="5" width="7" style="3" customWidth="1"/>
    <col min="6" max="6" width="10.7109375" style="3" customWidth="1"/>
    <col min="7" max="7" width="6.5703125" style="3" customWidth="1"/>
    <col min="8" max="8" width="6.7109375" style="3" customWidth="1"/>
    <col min="9" max="9" width="2" style="3" customWidth="1"/>
    <col min="10" max="10" width="6.7109375" style="3" customWidth="1"/>
    <col min="11" max="16384" width="9.140625" style="3"/>
  </cols>
  <sheetData>
    <row r="1" spans="2:10" ht="18.75" x14ac:dyDescent="0.25">
      <c r="B1" s="276" t="s">
        <v>139</v>
      </c>
      <c r="C1" s="276"/>
      <c r="D1" s="276"/>
      <c r="E1" s="276"/>
      <c r="F1" s="276"/>
      <c r="G1" s="276"/>
      <c r="H1" s="276"/>
      <c r="I1" s="276"/>
      <c r="J1" s="276"/>
    </row>
    <row r="3" spans="2:10" x14ac:dyDescent="0.25">
      <c r="B3" s="152" t="s">
        <v>6</v>
      </c>
      <c r="C3" s="152" t="s">
        <v>181</v>
      </c>
      <c r="D3" s="152" t="s">
        <v>182</v>
      </c>
      <c r="E3" s="153" t="s">
        <v>9</v>
      </c>
      <c r="F3" s="157" t="s">
        <v>10</v>
      </c>
      <c r="G3" s="158" t="s">
        <v>11</v>
      </c>
      <c r="H3" s="153" t="s">
        <v>183</v>
      </c>
      <c r="I3" s="157"/>
      <c r="J3" s="158" t="s">
        <v>184</v>
      </c>
    </row>
    <row r="4" spans="2:10" ht="23.25" x14ac:dyDescent="0.25">
      <c r="B4" s="138">
        <v>7414</v>
      </c>
      <c r="C4" s="84" t="s">
        <v>144</v>
      </c>
      <c r="D4" s="85" t="s">
        <v>141</v>
      </c>
      <c r="E4" s="160" t="s">
        <v>17</v>
      </c>
      <c r="F4" s="86">
        <v>42316</v>
      </c>
      <c r="G4" s="87">
        <v>0.80208333333333337</v>
      </c>
      <c r="H4" s="161">
        <v>53</v>
      </c>
      <c r="I4" s="162" t="s">
        <v>16</v>
      </c>
      <c r="J4" s="163">
        <v>28</v>
      </c>
    </row>
    <row r="5" spans="2:10" ht="23.25" x14ac:dyDescent="0.25">
      <c r="B5" s="138">
        <v>7415</v>
      </c>
      <c r="C5" s="10" t="s">
        <v>146</v>
      </c>
      <c r="D5" s="88" t="s">
        <v>145</v>
      </c>
      <c r="E5" s="160" t="s">
        <v>23</v>
      </c>
      <c r="F5" s="86">
        <v>42318</v>
      </c>
      <c r="G5" s="87">
        <v>0.77777777777777779</v>
      </c>
      <c r="H5" s="161">
        <v>84</v>
      </c>
      <c r="I5" s="162" t="s">
        <v>16</v>
      </c>
      <c r="J5" s="163">
        <v>20</v>
      </c>
    </row>
    <row r="6" spans="2:10" ht="23.25" x14ac:dyDescent="0.25">
      <c r="B6" s="138">
        <v>7416</v>
      </c>
      <c r="C6" s="89" t="s">
        <v>143</v>
      </c>
      <c r="D6" s="90" t="s">
        <v>27</v>
      </c>
      <c r="E6" s="160" t="s">
        <v>22</v>
      </c>
      <c r="F6" s="86">
        <v>42317</v>
      </c>
      <c r="G6" s="87">
        <v>0.75</v>
      </c>
      <c r="H6" s="161">
        <v>59</v>
      </c>
      <c r="I6" s="162" t="s">
        <v>16</v>
      </c>
      <c r="J6" s="163">
        <v>67</v>
      </c>
    </row>
    <row r="7" spans="2:10" ht="23.25" x14ac:dyDescent="0.25">
      <c r="B7" s="138">
        <v>7417</v>
      </c>
      <c r="C7" s="9" t="s">
        <v>142</v>
      </c>
      <c r="D7" s="91" t="s">
        <v>20</v>
      </c>
      <c r="E7" s="160" t="s">
        <v>23</v>
      </c>
      <c r="F7" s="86">
        <v>42318</v>
      </c>
      <c r="G7" s="87">
        <v>0.76041666666666663</v>
      </c>
      <c r="H7" s="161">
        <v>23</v>
      </c>
      <c r="I7" s="162" t="s">
        <v>16</v>
      </c>
      <c r="J7" s="163">
        <v>82</v>
      </c>
    </row>
    <row r="8" spans="2:10" ht="23.25" x14ac:dyDescent="0.25">
      <c r="B8" s="138">
        <v>7418</v>
      </c>
      <c r="C8" s="90" t="s">
        <v>27</v>
      </c>
      <c r="D8" s="9" t="s">
        <v>142</v>
      </c>
      <c r="E8" s="160" t="s">
        <v>15</v>
      </c>
      <c r="F8" s="81">
        <v>42322</v>
      </c>
      <c r="G8" s="82">
        <v>0.82291666666666663</v>
      </c>
      <c r="H8" s="161">
        <v>59</v>
      </c>
      <c r="I8" s="162" t="s">
        <v>16</v>
      </c>
      <c r="J8" s="163">
        <v>28</v>
      </c>
    </row>
    <row r="9" spans="2:10" ht="23.25" x14ac:dyDescent="0.25">
      <c r="B9" s="138">
        <v>7419</v>
      </c>
      <c r="C9" s="88" t="s">
        <v>145</v>
      </c>
      <c r="D9" s="91" t="s">
        <v>20</v>
      </c>
      <c r="E9" s="160" t="s">
        <v>15</v>
      </c>
      <c r="F9" s="81">
        <v>42322</v>
      </c>
      <c r="G9" s="82">
        <v>0.45833333333333331</v>
      </c>
      <c r="H9" s="161">
        <v>30</v>
      </c>
      <c r="I9" s="162" t="s">
        <v>16</v>
      </c>
      <c r="J9" s="163">
        <v>82</v>
      </c>
    </row>
    <row r="10" spans="2:10" ht="23.25" x14ac:dyDescent="0.25">
      <c r="B10" s="138">
        <v>7420</v>
      </c>
      <c r="C10" s="84" t="s">
        <v>144</v>
      </c>
      <c r="D10" s="10" t="s">
        <v>146</v>
      </c>
      <c r="E10" s="160" t="s">
        <v>17</v>
      </c>
      <c r="F10" s="81">
        <v>42323</v>
      </c>
      <c r="G10" s="82">
        <v>0.75</v>
      </c>
      <c r="H10" s="161">
        <v>26</v>
      </c>
      <c r="I10" s="162" t="s">
        <v>16</v>
      </c>
      <c r="J10" s="163">
        <v>76</v>
      </c>
    </row>
    <row r="11" spans="2:10" ht="23.25" x14ac:dyDescent="0.25">
      <c r="B11" s="138">
        <v>7421</v>
      </c>
      <c r="C11" s="85" t="s">
        <v>141</v>
      </c>
      <c r="D11" s="89" t="s">
        <v>143</v>
      </c>
      <c r="E11" s="160" t="s">
        <v>138</v>
      </c>
      <c r="F11" s="81">
        <v>42327</v>
      </c>
      <c r="G11" s="82">
        <v>0.77083333333333337</v>
      </c>
      <c r="H11" s="161">
        <v>31</v>
      </c>
      <c r="I11" s="162" t="s">
        <v>16</v>
      </c>
      <c r="J11" s="163">
        <v>65</v>
      </c>
    </row>
    <row r="12" spans="2:10" ht="23.25" x14ac:dyDescent="0.25">
      <c r="B12" s="138">
        <v>7422</v>
      </c>
      <c r="C12" s="89" t="s">
        <v>143</v>
      </c>
      <c r="D12" s="84" t="s">
        <v>144</v>
      </c>
      <c r="E12" s="160" t="s">
        <v>17</v>
      </c>
      <c r="F12" s="81">
        <v>42330</v>
      </c>
      <c r="G12" s="82">
        <v>0.41666666666666669</v>
      </c>
      <c r="H12" s="161">
        <v>67</v>
      </c>
      <c r="I12" s="162" t="s">
        <v>16</v>
      </c>
      <c r="J12" s="163">
        <v>32</v>
      </c>
    </row>
    <row r="13" spans="2:10" ht="23.25" x14ac:dyDescent="0.25">
      <c r="B13" s="138">
        <v>7423</v>
      </c>
      <c r="C13" s="91" t="s">
        <v>20</v>
      </c>
      <c r="D13" s="90" t="s">
        <v>27</v>
      </c>
      <c r="E13" s="160" t="s">
        <v>138</v>
      </c>
      <c r="F13" s="81">
        <v>42327</v>
      </c>
      <c r="G13" s="82">
        <v>0.78125</v>
      </c>
      <c r="H13" s="161">
        <v>70</v>
      </c>
      <c r="I13" s="162" t="s">
        <v>16</v>
      </c>
      <c r="J13" s="163">
        <v>38</v>
      </c>
    </row>
    <row r="14" spans="2:10" ht="23.25" x14ac:dyDescent="0.25">
      <c r="B14" s="138">
        <v>7424</v>
      </c>
      <c r="C14" s="10" t="s">
        <v>146</v>
      </c>
      <c r="D14" s="9" t="s">
        <v>142</v>
      </c>
      <c r="E14" s="160" t="s">
        <v>23</v>
      </c>
      <c r="F14" s="81">
        <v>42332</v>
      </c>
      <c r="G14" s="82">
        <v>0.78125</v>
      </c>
      <c r="H14" s="161">
        <v>77</v>
      </c>
      <c r="I14" s="162" t="s">
        <v>16</v>
      </c>
      <c r="J14" s="163">
        <v>23</v>
      </c>
    </row>
    <row r="15" spans="2:10" ht="23.25" x14ac:dyDescent="0.25">
      <c r="B15" s="138">
        <v>7425</v>
      </c>
      <c r="C15" s="85" t="s">
        <v>141</v>
      </c>
      <c r="D15" s="88" t="s">
        <v>145</v>
      </c>
      <c r="E15" s="160" t="s">
        <v>138</v>
      </c>
      <c r="F15" s="81">
        <v>42334</v>
      </c>
      <c r="G15" s="82">
        <v>0.77083333333333337</v>
      </c>
      <c r="H15" s="161">
        <v>20</v>
      </c>
      <c r="I15" s="162" t="s">
        <v>16</v>
      </c>
      <c r="J15" s="163">
        <v>0</v>
      </c>
    </row>
    <row r="16" spans="2:10" ht="23.25" x14ac:dyDescent="0.25">
      <c r="B16" s="138">
        <v>7426</v>
      </c>
      <c r="C16" s="10" t="s">
        <v>146</v>
      </c>
      <c r="D16" s="85" t="s">
        <v>141</v>
      </c>
      <c r="E16" s="160" t="s">
        <v>15</v>
      </c>
      <c r="F16" s="81">
        <v>42336</v>
      </c>
      <c r="G16" s="82">
        <v>0.64583333333333337</v>
      </c>
      <c r="H16" s="161">
        <v>72</v>
      </c>
      <c r="I16" s="162" t="s">
        <v>16</v>
      </c>
      <c r="J16" s="163">
        <v>21</v>
      </c>
    </row>
    <row r="17" spans="2:10" ht="23.25" x14ac:dyDescent="0.25">
      <c r="B17" s="138">
        <v>7427</v>
      </c>
      <c r="C17" s="90" t="s">
        <v>27</v>
      </c>
      <c r="D17" s="84" t="s">
        <v>144</v>
      </c>
      <c r="E17" s="160" t="s">
        <v>15</v>
      </c>
      <c r="F17" s="81">
        <v>42336</v>
      </c>
      <c r="G17" s="82">
        <v>0.8125</v>
      </c>
      <c r="H17" s="161">
        <v>76</v>
      </c>
      <c r="I17" s="162" t="s">
        <v>16</v>
      </c>
      <c r="J17" s="163">
        <v>52</v>
      </c>
    </row>
    <row r="18" spans="2:10" ht="23.25" x14ac:dyDescent="0.25">
      <c r="B18" s="138">
        <v>7428</v>
      </c>
      <c r="C18" s="9" t="s">
        <v>142</v>
      </c>
      <c r="D18" s="88" t="s">
        <v>145</v>
      </c>
      <c r="E18" s="160" t="s">
        <v>15</v>
      </c>
      <c r="F18" s="81">
        <v>42336</v>
      </c>
      <c r="G18" s="82">
        <v>0.67708333333333337</v>
      </c>
      <c r="H18" s="161">
        <v>63</v>
      </c>
      <c r="I18" s="162" t="s">
        <v>16</v>
      </c>
      <c r="J18" s="163">
        <v>43</v>
      </c>
    </row>
    <row r="19" spans="2:10" ht="23.25" x14ac:dyDescent="0.25">
      <c r="B19" s="138">
        <v>7429</v>
      </c>
      <c r="C19" s="91" t="s">
        <v>20</v>
      </c>
      <c r="D19" s="89" t="s">
        <v>143</v>
      </c>
      <c r="E19" s="160" t="s">
        <v>15</v>
      </c>
      <c r="F19" s="81">
        <v>42336</v>
      </c>
      <c r="G19" s="82">
        <v>0.625</v>
      </c>
      <c r="H19" s="161">
        <v>78</v>
      </c>
      <c r="I19" s="162" t="s">
        <v>16</v>
      </c>
      <c r="J19" s="163">
        <v>35</v>
      </c>
    </row>
    <row r="20" spans="2:10" ht="23.25" x14ac:dyDescent="0.25">
      <c r="B20" s="138">
        <v>7430</v>
      </c>
      <c r="C20" s="89" t="s">
        <v>143</v>
      </c>
      <c r="D20" s="10" t="s">
        <v>146</v>
      </c>
      <c r="E20" s="160" t="s">
        <v>23</v>
      </c>
      <c r="F20" s="81">
        <v>42339</v>
      </c>
      <c r="G20" s="82">
        <v>0.76041666666666663</v>
      </c>
      <c r="H20" s="161">
        <v>41</v>
      </c>
      <c r="I20" s="162" t="s">
        <v>16</v>
      </c>
      <c r="J20" s="163">
        <v>69</v>
      </c>
    </row>
    <row r="21" spans="2:10" ht="23.25" x14ac:dyDescent="0.25">
      <c r="B21" s="138">
        <v>7431</v>
      </c>
      <c r="C21" s="88" t="s">
        <v>145</v>
      </c>
      <c r="D21" s="90" t="s">
        <v>27</v>
      </c>
      <c r="E21" s="160" t="s">
        <v>15</v>
      </c>
      <c r="F21" s="81">
        <v>42343</v>
      </c>
      <c r="G21" s="82">
        <v>0.75</v>
      </c>
      <c r="H21" s="161">
        <v>37</v>
      </c>
      <c r="I21" s="162" t="s">
        <v>16</v>
      </c>
      <c r="J21" s="163">
        <v>42</v>
      </c>
    </row>
    <row r="22" spans="2:10" ht="23.25" x14ac:dyDescent="0.25">
      <c r="B22" s="138">
        <v>7432</v>
      </c>
      <c r="C22" s="85" t="s">
        <v>141</v>
      </c>
      <c r="D22" s="9" t="s">
        <v>142</v>
      </c>
      <c r="E22" s="160" t="s">
        <v>138</v>
      </c>
      <c r="F22" s="81">
        <v>42341</v>
      </c>
      <c r="G22" s="82">
        <v>0.77083333333333337</v>
      </c>
      <c r="H22" s="161">
        <v>34</v>
      </c>
      <c r="I22" s="162" t="s">
        <v>16</v>
      </c>
      <c r="J22" s="163">
        <v>38</v>
      </c>
    </row>
    <row r="23" spans="2:10" ht="23.25" x14ac:dyDescent="0.25">
      <c r="B23" s="138">
        <v>7433</v>
      </c>
      <c r="C23" s="84" t="s">
        <v>144</v>
      </c>
      <c r="D23" s="91" t="s">
        <v>20</v>
      </c>
      <c r="E23" s="160" t="s">
        <v>22</v>
      </c>
      <c r="F23" s="81">
        <v>42345</v>
      </c>
      <c r="G23" s="82">
        <v>0.75</v>
      </c>
      <c r="H23" s="161">
        <v>50</v>
      </c>
      <c r="I23" s="162" t="s">
        <v>16</v>
      </c>
      <c r="J23" s="163">
        <v>85</v>
      </c>
    </row>
    <row r="24" spans="2:10" ht="23.25" x14ac:dyDescent="0.25">
      <c r="B24" s="138">
        <v>7434</v>
      </c>
      <c r="C24" s="9" t="s">
        <v>142</v>
      </c>
      <c r="D24" s="89" t="s">
        <v>143</v>
      </c>
      <c r="E24" s="160" t="s">
        <v>15</v>
      </c>
      <c r="F24" s="81">
        <v>42350</v>
      </c>
      <c r="G24" s="82">
        <v>0.67708333333333337</v>
      </c>
      <c r="H24" s="154">
        <v>58</v>
      </c>
      <c r="I24" s="155" t="s">
        <v>16</v>
      </c>
      <c r="J24" s="156">
        <v>55</v>
      </c>
    </row>
    <row r="25" spans="2:10" ht="23.25" x14ac:dyDescent="0.25">
      <c r="B25" s="138">
        <v>7435</v>
      </c>
      <c r="C25" s="90" t="s">
        <v>27</v>
      </c>
      <c r="D25" s="85" t="s">
        <v>141</v>
      </c>
      <c r="E25" s="160" t="s">
        <v>15</v>
      </c>
      <c r="F25" s="81">
        <v>42350</v>
      </c>
      <c r="G25" s="82">
        <v>0.625</v>
      </c>
      <c r="H25" s="154">
        <v>66</v>
      </c>
      <c r="I25" s="155" t="s">
        <v>16</v>
      </c>
      <c r="J25" s="156">
        <v>39</v>
      </c>
    </row>
    <row r="26" spans="2:10" ht="23.25" x14ac:dyDescent="0.25">
      <c r="B26" s="138">
        <v>7436</v>
      </c>
      <c r="C26" s="88" t="s">
        <v>145</v>
      </c>
      <c r="D26" s="84" t="s">
        <v>144</v>
      </c>
      <c r="E26" s="160" t="s">
        <v>15</v>
      </c>
      <c r="F26" s="81">
        <v>42350</v>
      </c>
      <c r="G26" s="82">
        <v>0.75</v>
      </c>
      <c r="H26" s="154">
        <v>33</v>
      </c>
      <c r="I26" s="155" t="s">
        <v>16</v>
      </c>
      <c r="J26" s="156">
        <v>65</v>
      </c>
    </row>
    <row r="27" spans="2:10" ht="23.25" x14ac:dyDescent="0.25">
      <c r="B27" s="138">
        <v>7437</v>
      </c>
      <c r="C27" s="91" t="s">
        <v>20</v>
      </c>
      <c r="D27" s="10" t="s">
        <v>146</v>
      </c>
      <c r="E27" s="160" t="s">
        <v>15</v>
      </c>
      <c r="F27" s="81">
        <v>42350</v>
      </c>
      <c r="G27" s="7">
        <v>0.625</v>
      </c>
      <c r="H27" s="154">
        <v>73</v>
      </c>
      <c r="I27" s="155" t="s">
        <v>16</v>
      </c>
      <c r="J27" s="156">
        <v>37</v>
      </c>
    </row>
    <row r="28" spans="2:10" ht="23.25" x14ac:dyDescent="0.25">
      <c r="B28" s="164">
        <v>7438</v>
      </c>
      <c r="C28" s="85" t="s">
        <v>141</v>
      </c>
      <c r="D28" s="91" t="s">
        <v>20</v>
      </c>
      <c r="E28" s="160" t="s">
        <v>138</v>
      </c>
      <c r="F28" s="81">
        <v>42355</v>
      </c>
      <c r="G28" s="82">
        <v>0.77083333333333337</v>
      </c>
      <c r="H28" s="154">
        <v>17</v>
      </c>
      <c r="I28" s="155" t="s">
        <v>16</v>
      </c>
      <c r="J28" s="156">
        <v>75</v>
      </c>
    </row>
    <row r="29" spans="2:10" ht="23.25" x14ac:dyDescent="0.25">
      <c r="B29" s="164">
        <v>7439</v>
      </c>
      <c r="C29" s="89" t="s">
        <v>143</v>
      </c>
      <c r="D29" s="88" t="s">
        <v>145</v>
      </c>
      <c r="E29" s="160" t="s">
        <v>17</v>
      </c>
      <c r="F29" s="81">
        <v>42401</v>
      </c>
      <c r="G29" s="82">
        <v>0.75</v>
      </c>
      <c r="H29" s="154">
        <v>54</v>
      </c>
      <c r="I29" s="155" t="s">
        <v>16</v>
      </c>
      <c r="J29" s="156">
        <v>40</v>
      </c>
    </row>
    <row r="30" spans="2:10" ht="23.25" x14ac:dyDescent="0.25">
      <c r="B30" s="164">
        <v>7440</v>
      </c>
      <c r="C30" s="84" t="s">
        <v>144</v>
      </c>
      <c r="D30" s="9" t="s">
        <v>142</v>
      </c>
      <c r="E30" s="160" t="s">
        <v>22</v>
      </c>
      <c r="F30" s="81">
        <v>42359</v>
      </c>
      <c r="G30" s="82">
        <v>0.75</v>
      </c>
      <c r="H30" s="154">
        <v>50</v>
      </c>
      <c r="I30" s="155" t="s">
        <v>16</v>
      </c>
      <c r="J30" s="156">
        <v>74</v>
      </c>
    </row>
    <row r="31" spans="2:10" ht="23.25" x14ac:dyDescent="0.25">
      <c r="B31" s="164">
        <v>7441</v>
      </c>
      <c r="C31" s="10" t="s">
        <v>146</v>
      </c>
      <c r="D31" s="90" t="s">
        <v>27</v>
      </c>
      <c r="E31" s="160" t="s">
        <v>15</v>
      </c>
      <c r="F31" s="81">
        <v>42357</v>
      </c>
      <c r="G31" s="82">
        <v>0.66666666666666663</v>
      </c>
      <c r="H31" s="154">
        <v>54</v>
      </c>
      <c r="I31" s="155" t="s">
        <v>16</v>
      </c>
      <c r="J31" s="156">
        <v>41</v>
      </c>
    </row>
    <row r="32" spans="2:10" ht="23.25" x14ac:dyDescent="0.25">
      <c r="B32" s="164">
        <v>7442</v>
      </c>
      <c r="C32" s="88" t="s">
        <v>145</v>
      </c>
      <c r="D32" s="10" t="s">
        <v>146</v>
      </c>
      <c r="E32" s="160" t="s">
        <v>15</v>
      </c>
      <c r="F32" s="81">
        <v>42385</v>
      </c>
      <c r="G32" s="82">
        <v>0.75</v>
      </c>
      <c r="H32" s="154">
        <v>35</v>
      </c>
      <c r="I32" s="155" t="s">
        <v>16</v>
      </c>
      <c r="J32" s="156">
        <v>50</v>
      </c>
    </row>
    <row r="33" spans="2:10" ht="23.25" x14ac:dyDescent="0.25">
      <c r="B33" s="164">
        <v>7443</v>
      </c>
      <c r="C33" s="90" t="s">
        <v>27</v>
      </c>
      <c r="D33" s="89" t="s">
        <v>143</v>
      </c>
      <c r="E33" s="160" t="s">
        <v>47</v>
      </c>
      <c r="F33" s="81">
        <v>42396</v>
      </c>
      <c r="G33" s="82">
        <v>0.73958333333333337</v>
      </c>
      <c r="H33" s="154">
        <v>52</v>
      </c>
      <c r="I33" s="155" t="s">
        <v>16</v>
      </c>
      <c r="J33" s="156">
        <v>44</v>
      </c>
    </row>
    <row r="34" spans="2:10" ht="23.25" x14ac:dyDescent="0.25">
      <c r="B34" s="164">
        <v>7444</v>
      </c>
      <c r="C34" s="85" t="s">
        <v>141</v>
      </c>
      <c r="D34" s="84" t="s">
        <v>144</v>
      </c>
      <c r="E34" s="160" t="s">
        <v>138</v>
      </c>
      <c r="F34" s="81">
        <v>42390</v>
      </c>
      <c r="G34" s="82">
        <v>0.77083333333333337</v>
      </c>
      <c r="H34" s="154">
        <v>27</v>
      </c>
      <c r="I34" s="155" t="s">
        <v>16</v>
      </c>
      <c r="J34" s="156">
        <v>44</v>
      </c>
    </row>
    <row r="35" spans="2:10" ht="23.25" x14ac:dyDescent="0.25">
      <c r="B35" s="164">
        <v>7445</v>
      </c>
      <c r="C35" s="91" t="s">
        <v>20</v>
      </c>
      <c r="D35" s="9" t="s">
        <v>142</v>
      </c>
      <c r="E35" s="160" t="s">
        <v>138</v>
      </c>
      <c r="F35" s="81">
        <v>42383</v>
      </c>
      <c r="G35" s="82">
        <v>0.78125</v>
      </c>
      <c r="H35" s="154">
        <v>62</v>
      </c>
      <c r="I35" s="155" t="s">
        <v>16</v>
      </c>
      <c r="J35" s="156">
        <v>29</v>
      </c>
    </row>
    <row r="36" spans="2:10" ht="23.25" x14ac:dyDescent="0.25">
      <c r="B36" s="164">
        <v>7446</v>
      </c>
      <c r="C36" s="9" t="s">
        <v>142</v>
      </c>
      <c r="D36" s="90" t="s">
        <v>27</v>
      </c>
      <c r="E36" s="160" t="s">
        <v>23</v>
      </c>
      <c r="F36" s="81">
        <v>42402</v>
      </c>
      <c r="G36" s="82">
        <v>0.85416666666666663</v>
      </c>
      <c r="H36" s="154"/>
      <c r="I36" s="155" t="s">
        <v>16</v>
      </c>
      <c r="J36" s="156"/>
    </row>
    <row r="37" spans="2:10" ht="23.25" x14ac:dyDescent="0.25">
      <c r="B37" s="164">
        <v>7447</v>
      </c>
      <c r="C37" s="91" t="s">
        <v>20</v>
      </c>
      <c r="D37" s="88" t="s">
        <v>145</v>
      </c>
      <c r="E37" s="160" t="s">
        <v>15</v>
      </c>
      <c r="F37" s="81">
        <v>42392</v>
      </c>
      <c r="G37" s="82">
        <v>0.625</v>
      </c>
      <c r="H37" s="154">
        <v>83</v>
      </c>
      <c r="I37" s="155" t="s">
        <v>16</v>
      </c>
      <c r="J37" s="156">
        <v>4</v>
      </c>
    </row>
    <row r="38" spans="2:10" ht="23.25" x14ac:dyDescent="0.25">
      <c r="B38" s="164">
        <v>7448</v>
      </c>
      <c r="C38" s="10" t="s">
        <v>146</v>
      </c>
      <c r="D38" s="84" t="s">
        <v>144</v>
      </c>
      <c r="E38" s="160" t="s">
        <v>23</v>
      </c>
      <c r="F38" s="81">
        <v>42395</v>
      </c>
      <c r="G38" s="82">
        <v>0.78125</v>
      </c>
      <c r="H38" s="154">
        <v>88</v>
      </c>
      <c r="I38" s="155" t="s">
        <v>16</v>
      </c>
      <c r="J38" s="156">
        <v>23</v>
      </c>
    </row>
    <row r="39" spans="2:10" ht="23.25" x14ac:dyDescent="0.25">
      <c r="B39" s="164">
        <v>7449</v>
      </c>
      <c r="C39" s="89" t="s">
        <v>143</v>
      </c>
      <c r="D39" s="85" t="s">
        <v>141</v>
      </c>
      <c r="E39" s="160" t="s">
        <v>22</v>
      </c>
      <c r="F39" s="81">
        <v>42394</v>
      </c>
      <c r="G39" s="82">
        <v>0.75</v>
      </c>
      <c r="H39" s="154">
        <v>76</v>
      </c>
      <c r="I39" s="155" t="s">
        <v>16</v>
      </c>
      <c r="J39" s="156">
        <v>21</v>
      </c>
    </row>
    <row r="40" spans="2:10" ht="23.25" x14ac:dyDescent="0.25">
      <c r="B40" s="164">
        <v>7450</v>
      </c>
      <c r="C40" s="88" t="s">
        <v>145</v>
      </c>
      <c r="D40" s="85" t="s">
        <v>141</v>
      </c>
      <c r="E40" s="160" t="s">
        <v>15</v>
      </c>
      <c r="F40" s="81">
        <v>42399</v>
      </c>
      <c r="G40" s="82">
        <v>0.75</v>
      </c>
      <c r="H40" s="154">
        <v>38</v>
      </c>
      <c r="I40" s="155" t="s">
        <v>16</v>
      </c>
      <c r="J40" s="156">
        <v>31</v>
      </c>
    </row>
    <row r="41" spans="2:10" ht="23.25" x14ac:dyDescent="0.25">
      <c r="B41" s="164">
        <v>7451</v>
      </c>
      <c r="C41" s="84" t="s">
        <v>144</v>
      </c>
      <c r="D41" s="89" t="s">
        <v>143</v>
      </c>
      <c r="E41" s="160" t="s">
        <v>17</v>
      </c>
      <c r="F41" s="81">
        <v>42400</v>
      </c>
      <c r="G41" s="82">
        <v>0.75</v>
      </c>
      <c r="H41" s="154">
        <v>41</v>
      </c>
      <c r="I41" s="155" t="s">
        <v>16</v>
      </c>
      <c r="J41" s="156">
        <v>64</v>
      </c>
    </row>
    <row r="42" spans="2:10" ht="23.25" x14ac:dyDescent="0.25">
      <c r="B42" s="164">
        <v>7452</v>
      </c>
      <c r="C42" s="90" t="s">
        <v>27</v>
      </c>
      <c r="D42" s="91" t="s">
        <v>20</v>
      </c>
      <c r="E42" s="160" t="s">
        <v>15</v>
      </c>
      <c r="F42" s="81">
        <v>42399</v>
      </c>
      <c r="G42" s="82">
        <v>0.625</v>
      </c>
      <c r="H42" s="154">
        <v>59</v>
      </c>
      <c r="I42" s="155" t="s">
        <v>16</v>
      </c>
      <c r="J42" s="156">
        <v>54</v>
      </c>
    </row>
    <row r="43" spans="2:10" ht="23.25" x14ac:dyDescent="0.25">
      <c r="B43" s="164">
        <v>7453</v>
      </c>
      <c r="C43" s="9" t="s">
        <v>142</v>
      </c>
      <c r="D43" s="10" t="s">
        <v>146</v>
      </c>
      <c r="E43" s="160" t="s">
        <v>15</v>
      </c>
      <c r="F43" s="81">
        <v>42399</v>
      </c>
      <c r="G43" s="82">
        <v>0.70833333333333337</v>
      </c>
      <c r="H43" s="154">
        <v>48</v>
      </c>
      <c r="I43" s="155" t="s">
        <v>16</v>
      </c>
      <c r="J43" s="156">
        <v>70</v>
      </c>
    </row>
    <row r="44" spans="2:10" ht="23.25" x14ac:dyDescent="0.25">
      <c r="B44" s="164">
        <v>7454</v>
      </c>
      <c r="C44" s="85" t="s">
        <v>141</v>
      </c>
      <c r="D44" s="10" t="s">
        <v>146</v>
      </c>
      <c r="E44" s="160" t="s">
        <v>138</v>
      </c>
      <c r="F44" s="81">
        <v>42411</v>
      </c>
      <c r="G44" s="82">
        <v>0.77083333333333337</v>
      </c>
      <c r="H44" s="154"/>
      <c r="I44" s="155" t="s">
        <v>16</v>
      </c>
      <c r="J44" s="156"/>
    </row>
    <row r="45" spans="2:10" ht="23.25" x14ac:dyDescent="0.25">
      <c r="B45" s="164">
        <v>7455</v>
      </c>
      <c r="C45" s="89" t="s">
        <v>143</v>
      </c>
      <c r="D45" s="91" t="s">
        <v>20</v>
      </c>
      <c r="E45" s="226" t="s">
        <v>22</v>
      </c>
      <c r="F45" s="81">
        <v>42408</v>
      </c>
      <c r="G45" s="82">
        <v>0.75</v>
      </c>
      <c r="H45" s="154"/>
      <c r="I45" s="155" t="s">
        <v>16</v>
      </c>
      <c r="J45" s="156"/>
    </row>
    <row r="46" spans="2:10" ht="23.25" x14ac:dyDescent="0.25">
      <c r="B46" s="164">
        <v>7456</v>
      </c>
      <c r="C46" s="84" t="s">
        <v>144</v>
      </c>
      <c r="D46" s="90" t="s">
        <v>27</v>
      </c>
      <c r="E46" s="160" t="s">
        <v>15</v>
      </c>
      <c r="F46" s="81">
        <v>42406</v>
      </c>
      <c r="G46" s="82">
        <v>0.64583333333333337</v>
      </c>
      <c r="H46" s="154"/>
      <c r="I46" s="155" t="s">
        <v>16</v>
      </c>
      <c r="J46" s="156"/>
    </row>
    <row r="47" spans="2:10" ht="23.25" x14ac:dyDescent="0.25">
      <c r="B47" s="164">
        <v>7457</v>
      </c>
      <c r="C47" s="88" t="s">
        <v>145</v>
      </c>
      <c r="D47" s="9" t="s">
        <v>142</v>
      </c>
      <c r="E47" s="160" t="s">
        <v>15</v>
      </c>
      <c r="F47" s="81">
        <v>42406</v>
      </c>
      <c r="G47" s="82">
        <v>0.75</v>
      </c>
      <c r="H47" s="154"/>
      <c r="I47" s="155" t="s">
        <v>16</v>
      </c>
      <c r="J47" s="156"/>
    </row>
    <row r="48" spans="2:10" ht="23.25" x14ac:dyDescent="0.25">
      <c r="B48" s="164">
        <v>7458</v>
      </c>
      <c r="C48" s="10" t="s">
        <v>146</v>
      </c>
      <c r="D48" s="89" t="s">
        <v>143</v>
      </c>
      <c r="E48" s="160" t="s">
        <v>15</v>
      </c>
      <c r="F48" s="81">
        <v>42413</v>
      </c>
      <c r="G48" s="82">
        <v>0.64583333333333337</v>
      </c>
      <c r="H48" s="154"/>
      <c r="I48" s="155" t="s">
        <v>16</v>
      </c>
      <c r="J48" s="156"/>
    </row>
    <row r="49" spans="2:10" ht="23.25" x14ac:dyDescent="0.25">
      <c r="B49" s="164">
        <v>7459</v>
      </c>
      <c r="C49" s="9" t="s">
        <v>142</v>
      </c>
      <c r="D49" s="85" t="s">
        <v>141</v>
      </c>
      <c r="E49" s="160" t="s">
        <v>23</v>
      </c>
      <c r="F49" s="81">
        <v>42416</v>
      </c>
      <c r="G49" s="82">
        <v>0.77083333333333337</v>
      </c>
      <c r="H49" s="154"/>
      <c r="I49" s="155" t="s">
        <v>16</v>
      </c>
      <c r="J49" s="156"/>
    </row>
    <row r="50" spans="2:10" ht="23.25" x14ac:dyDescent="0.25">
      <c r="B50" s="164">
        <v>7460</v>
      </c>
      <c r="C50" s="90" t="s">
        <v>27</v>
      </c>
      <c r="D50" s="88" t="s">
        <v>145</v>
      </c>
      <c r="E50" s="160" t="s">
        <v>15</v>
      </c>
      <c r="F50" s="81">
        <v>42413</v>
      </c>
      <c r="G50" s="82">
        <v>0.625</v>
      </c>
      <c r="H50" s="154"/>
      <c r="I50" s="155" t="s">
        <v>16</v>
      </c>
      <c r="J50" s="156"/>
    </row>
    <row r="51" spans="2:10" ht="23.25" x14ac:dyDescent="0.25">
      <c r="B51" s="164">
        <v>7461</v>
      </c>
      <c r="C51" s="91" t="s">
        <v>20</v>
      </c>
      <c r="D51" s="84" t="s">
        <v>144</v>
      </c>
      <c r="E51" s="160" t="s">
        <v>15</v>
      </c>
      <c r="F51" s="81">
        <v>42413</v>
      </c>
      <c r="G51" s="82">
        <v>0.625</v>
      </c>
      <c r="H51" s="154"/>
      <c r="I51" s="155" t="s">
        <v>16</v>
      </c>
      <c r="J51" s="156"/>
    </row>
    <row r="52" spans="2:10" ht="23.25" x14ac:dyDescent="0.25">
      <c r="B52" s="138">
        <v>7462</v>
      </c>
      <c r="C52" s="85" t="s">
        <v>141</v>
      </c>
      <c r="D52" s="90" t="s">
        <v>27</v>
      </c>
      <c r="E52" s="160" t="s">
        <v>138</v>
      </c>
      <c r="F52" s="81">
        <v>42425</v>
      </c>
      <c r="G52" s="82">
        <v>0.77083333333333337</v>
      </c>
      <c r="H52" s="154"/>
      <c r="I52" s="155" t="s">
        <v>16</v>
      </c>
      <c r="J52" s="156"/>
    </row>
    <row r="53" spans="2:10" ht="23.25" x14ac:dyDescent="0.25">
      <c r="B53" s="138">
        <v>7463</v>
      </c>
      <c r="C53" s="10" t="s">
        <v>146</v>
      </c>
      <c r="D53" s="91" t="s">
        <v>20</v>
      </c>
      <c r="E53" s="153" t="s">
        <v>22</v>
      </c>
      <c r="F53" s="6">
        <v>42429</v>
      </c>
      <c r="G53" s="7">
        <v>0.84375</v>
      </c>
      <c r="H53" s="154"/>
      <c r="I53" s="155" t="s">
        <v>16</v>
      </c>
      <c r="J53" s="156"/>
    </row>
    <row r="54" spans="2:10" ht="23.25" x14ac:dyDescent="0.25">
      <c r="B54" s="138">
        <v>7464</v>
      </c>
      <c r="C54" s="84" t="s">
        <v>144</v>
      </c>
      <c r="D54" s="88" t="s">
        <v>145</v>
      </c>
      <c r="E54" s="160" t="s">
        <v>17</v>
      </c>
      <c r="F54" s="81">
        <v>42428</v>
      </c>
      <c r="G54" s="82">
        <v>0.75</v>
      </c>
      <c r="H54" s="154"/>
      <c r="I54" s="155" t="s">
        <v>16</v>
      </c>
      <c r="J54" s="156"/>
    </row>
    <row r="55" spans="2:10" ht="23.25" x14ac:dyDescent="0.25">
      <c r="B55" s="138">
        <v>7465</v>
      </c>
      <c r="C55" s="89" t="s">
        <v>143</v>
      </c>
      <c r="D55" s="9" t="s">
        <v>142</v>
      </c>
      <c r="E55" s="160" t="s">
        <v>17</v>
      </c>
      <c r="F55" s="81">
        <v>42428</v>
      </c>
      <c r="G55" s="82">
        <v>0.41666666666666669</v>
      </c>
      <c r="H55" s="154"/>
      <c r="I55" s="155" t="s">
        <v>16</v>
      </c>
      <c r="J55" s="156"/>
    </row>
    <row r="56" spans="2:10" ht="23.25" x14ac:dyDescent="0.25">
      <c r="B56" s="164">
        <v>7466</v>
      </c>
      <c r="C56" s="88" t="s">
        <v>145</v>
      </c>
      <c r="D56" s="89" t="s">
        <v>143</v>
      </c>
      <c r="E56" s="160" t="s">
        <v>15</v>
      </c>
      <c r="F56" s="81">
        <v>42434</v>
      </c>
      <c r="G56" s="82">
        <v>0.75</v>
      </c>
      <c r="H56" s="154"/>
      <c r="I56" s="155" t="s">
        <v>16</v>
      </c>
      <c r="J56" s="156"/>
    </row>
    <row r="57" spans="2:10" ht="23.25" x14ac:dyDescent="0.25">
      <c r="B57" s="164">
        <v>7467</v>
      </c>
      <c r="C57" s="90" t="s">
        <v>27</v>
      </c>
      <c r="D57" s="10" t="s">
        <v>146</v>
      </c>
      <c r="E57" s="160" t="s">
        <v>15</v>
      </c>
      <c r="F57" s="81">
        <v>42434</v>
      </c>
      <c r="G57" s="82">
        <v>0.625</v>
      </c>
      <c r="H57" s="154"/>
      <c r="I57" s="155" t="s">
        <v>16</v>
      </c>
      <c r="J57" s="156"/>
    </row>
    <row r="58" spans="2:10" ht="23.25" x14ac:dyDescent="0.25">
      <c r="B58" s="164">
        <v>7468</v>
      </c>
      <c r="C58" s="9" t="s">
        <v>142</v>
      </c>
      <c r="D58" s="84" t="s">
        <v>144</v>
      </c>
      <c r="E58" s="160" t="s">
        <v>23</v>
      </c>
      <c r="F58" s="81">
        <v>42437</v>
      </c>
      <c r="G58" s="82">
        <v>0.76041666666666663</v>
      </c>
      <c r="H58" s="154"/>
      <c r="I58" s="155" t="s">
        <v>16</v>
      </c>
      <c r="J58" s="156"/>
    </row>
    <row r="59" spans="2:10" ht="23.25" x14ac:dyDescent="0.25">
      <c r="B59" s="159">
        <v>7469</v>
      </c>
      <c r="C59" s="91" t="s">
        <v>20</v>
      </c>
      <c r="D59" s="85" t="s">
        <v>141</v>
      </c>
      <c r="E59" s="160" t="s">
        <v>15</v>
      </c>
      <c r="F59" s="81">
        <v>42434</v>
      </c>
      <c r="G59" s="82">
        <v>0.625</v>
      </c>
      <c r="H59" s="139"/>
      <c r="I59" s="140" t="s">
        <v>16</v>
      </c>
      <c r="J59" s="141"/>
    </row>
  </sheetData>
  <mergeCells count="1">
    <mergeCell ref="B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8"/>
  <sheetViews>
    <sheetView workbookViewId="0">
      <selection activeCell="G7" sqref="G7:G8"/>
    </sheetView>
  </sheetViews>
  <sheetFormatPr defaultRowHeight="15" x14ac:dyDescent="0.25"/>
  <cols>
    <col min="1" max="1" width="6.85546875" style="1" customWidth="1"/>
    <col min="2" max="3" width="28.5703125" style="1" customWidth="1"/>
    <col min="4" max="4" width="7" style="1" customWidth="1"/>
    <col min="5" max="5" width="10.7109375" style="1" customWidth="1"/>
    <col min="6" max="6" width="6.5703125" style="1" customWidth="1"/>
    <col min="7" max="7" width="6.7109375" style="1" customWidth="1"/>
    <col min="8" max="8" width="2" style="1" customWidth="1"/>
    <col min="9" max="9" width="6.7109375" style="1" customWidth="1"/>
    <col min="10" max="10" width="2.5703125" style="1" customWidth="1"/>
    <col min="11" max="11" width="6.85546875" style="1" customWidth="1"/>
    <col min="12" max="13" width="27.7109375" style="1" customWidth="1"/>
    <col min="14" max="14" width="7" style="1" customWidth="1"/>
    <col min="15" max="15" width="10.7109375" style="1" customWidth="1"/>
    <col min="16" max="16" width="5.5703125" style="1" customWidth="1"/>
    <col min="17" max="17" width="6.7109375" style="1" customWidth="1"/>
    <col min="18" max="18" width="1.7109375" style="1" customWidth="1"/>
    <col min="19" max="19" width="6.7109375" style="1" customWidth="1"/>
    <col min="20" max="16384" width="9.140625" style="1"/>
  </cols>
  <sheetData>
    <row r="1" spans="1:19" ht="26.25" x14ac:dyDescent="0.25">
      <c r="A1" s="297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</row>
    <row r="2" spans="1:19" ht="18.75" x14ac:dyDescent="0.25">
      <c r="A2" s="298" t="s">
        <v>147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</row>
    <row r="3" spans="1:19" ht="18.75" x14ac:dyDescent="0.25">
      <c r="A3" s="2"/>
      <c r="B3" s="3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7.75" customHeight="1" x14ac:dyDescent="0.25">
      <c r="A4" s="299" t="s">
        <v>2</v>
      </c>
      <c r="B4" s="299"/>
      <c r="C4" s="299"/>
      <c r="D4" s="299"/>
      <c r="E4" s="299"/>
      <c r="F4" s="299"/>
      <c r="G4" s="299"/>
      <c r="H4" s="299"/>
      <c r="I4" s="299"/>
      <c r="J4" s="3"/>
      <c r="K4" s="299" t="s">
        <v>3</v>
      </c>
      <c r="L4" s="299"/>
      <c r="M4" s="299"/>
      <c r="N4" s="299"/>
      <c r="O4" s="299"/>
      <c r="P4" s="299"/>
      <c r="Q4" s="299"/>
      <c r="R4" s="299"/>
      <c r="S4" s="299"/>
    </row>
    <row r="5" spans="1:19" ht="15.75" customHeight="1" x14ac:dyDescent="0.25">
      <c r="A5" s="269" t="s">
        <v>4</v>
      </c>
      <c r="B5" s="270"/>
      <c r="C5" s="270"/>
      <c r="D5" s="270"/>
      <c r="E5" s="270"/>
      <c r="F5" s="270"/>
      <c r="G5" s="270"/>
      <c r="H5" s="270"/>
      <c r="I5" s="271"/>
      <c r="J5" s="3"/>
      <c r="K5" s="269" t="s">
        <v>5</v>
      </c>
      <c r="L5" s="270"/>
      <c r="M5" s="270"/>
      <c r="N5" s="270"/>
      <c r="O5" s="270"/>
      <c r="P5" s="270"/>
      <c r="Q5" s="270"/>
      <c r="R5" s="270"/>
      <c r="S5" s="271"/>
    </row>
    <row r="6" spans="1:19" ht="15.75" customHeight="1" x14ac:dyDescent="0.25">
      <c r="A6" s="3" t="s">
        <v>6</v>
      </c>
      <c r="B6" s="207" t="s">
        <v>7</v>
      </c>
      <c r="C6" s="207" t="s">
        <v>8</v>
      </c>
      <c r="D6" s="208" t="s">
        <v>9</v>
      </c>
      <c r="E6" s="209" t="s">
        <v>10</v>
      </c>
      <c r="F6" s="210" t="s">
        <v>11</v>
      </c>
      <c r="G6" s="256" t="s">
        <v>12</v>
      </c>
      <c r="H6" s="257"/>
      <c r="I6" s="258"/>
      <c r="J6" s="3"/>
      <c r="K6" s="207" t="s">
        <v>6</v>
      </c>
      <c r="L6" s="207" t="s">
        <v>7</v>
      </c>
      <c r="M6" s="207" t="s">
        <v>8</v>
      </c>
      <c r="N6" s="208" t="s">
        <v>9</v>
      </c>
      <c r="O6" s="209" t="s">
        <v>10</v>
      </c>
      <c r="P6" s="210" t="s">
        <v>11</v>
      </c>
      <c r="Q6" s="256" t="s">
        <v>12</v>
      </c>
      <c r="R6" s="257"/>
      <c r="S6" s="258"/>
    </row>
    <row r="7" spans="1:19" s="3" customFormat="1" ht="15.75" customHeight="1" x14ac:dyDescent="0.25">
      <c r="A7" s="256">
        <v>7724</v>
      </c>
      <c r="B7" s="5" t="s">
        <v>27</v>
      </c>
      <c r="C7" s="214" t="s">
        <v>176</v>
      </c>
      <c r="D7" s="211" t="s">
        <v>47</v>
      </c>
      <c r="E7" s="81">
        <v>42403</v>
      </c>
      <c r="F7" s="82">
        <v>0.73958333333333337</v>
      </c>
      <c r="G7" s="282"/>
      <c r="H7" s="284" t="s">
        <v>16</v>
      </c>
      <c r="I7" s="286"/>
      <c r="J7" s="83"/>
      <c r="K7" s="289">
        <v>7734</v>
      </c>
      <c r="L7" s="214" t="s">
        <v>176</v>
      </c>
      <c r="M7" s="5" t="s">
        <v>27</v>
      </c>
      <c r="N7" s="211" t="s">
        <v>15</v>
      </c>
      <c r="O7" s="81">
        <v>42462</v>
      </c>
      <c r="P7" s="82">
        <v>0.72916666666666663</v>
      </c>
      <c r="Q7" s="259"/>
      <c r="R7" s="261" t="s">
        <v>16</v>
      </c>
      <c r="S7" s="263"/>
    </row>
    <row r="8" spans="1:19" s="3" customFormat="1" ht="15.75" customHeight="1" x14ac:dyDescent="0.25">
      <c r="A8" s="268"/>
      <c r="B8" s="278" t="s">
        <v>151</v>
      </c>
      <c r="C8" s="278"/>
      <c r="D8" s="281"/>
      <c r="E8" s="281"/>
      <c r="F8" s="281"/>
      <c r="G8" s="283"/>
      <c r="H8" s="285"/>
      <c r="I8" s="287"/>
      <c r="J8" s="83"/>
      <c r="K8" s="281"/>
      <c r="L8" s="290" t="s">
        <v>186</v>
      </c>
      <c r="M8" s="294"/>
      <c r="N8" s="295"/>
      <c r="O8" s="295"/>
      <c r="P8" s="296"/>
      <c r="Q8" s="260"/>
      <c r="R8" s="262"/>
      <c r="S8" s="264"/>
    </row>
    <row r="9" spans="1:19" s="3" customFormat="1" ht="15.75" customHeight="1" x14ac:dyDescent="0.25">
      <c r="A9" s="256">
        <v>7725</v>
      </c>
      <c r="B9" s="212" t="s">
        <v>177</v>
      </c>
      <c r="C9" s="213" t="s">
        <v>175</v>
      </c>
      <c r="D9" s="211" t="s">
        <v>15</v>
      </c>
      <c r="E9" s="81">
        <v>42399</v>
      </c>
      <c r="F9" s="82">
        <v>0.64583333333333337</v>
      </c>
      <c r="G9" s="282">
        <v>68</v>
      </c>
      <c r="H9" s="284" t="s">
        <v>16</v>
      </c>
      <c r="I9" s="286">
        <v>42</v>
      </c>
      <c r="J9" s="83"/>
      <c r="K9" s="288">
        <v>7735</v>
      </c>
      <c r="L9" s="213" t="s">
        <v>175</v>
      </c>
      <c r="M9" s="212" t="s">
        <v>177</v>
      </c>
      <c r="N9" s="211" t="s">
        <v>23</v>
      </c>
      <c r="O9" s="81">
        <v>42465</v>
      </c>
      <c r="P9" s="82">
        <v>0.77083333333333337</v>
      </c>
      <c r="Q9" s="259"/>
      <c r="R9" s="261" t="s">
        <v>16</v>
      </c>
      <c r="S9" s="263"/>
    </row>
    <row r="10" spans="1:19" s="3" customFormat="1" ht="15.75" customHeight="1" x14ac:dyDescent="0.25">
      <c r="A10" s="268"/>
      <c r="B10" s="290" t="s">
        <v>149</v>
      </c>
      <c r="C10" s="291"/>
      <c r="D10" s="292"/>
      <c r="E10" s="292"/>
      <c r="F10" s="293"/>
      <c r="G10" s="283"/>
      <c r="H10" s="285"/>
      <c r="I10" s="287"/>
      <c r="J10" s="83"/>
      <c r="K10" s="278"/>
      <c r="L10" s="300" t="s">
        <v>185</v>
      </c>
      <c r="M10" s="278"/>
      <c r="N10" s="281"/>
      <c r="O10" s="281"/>
      <c r="P10" s="281"/>
      <c r="Q10" s="260"/>
      <c r="R10" s="262"/>
      <c r="S10" s="264"/>
    </row>
    <row r="11" spans="1:19" ht="15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.75" customHeight="1" x14ac:dyDescent="0.25">
      <c r="A12" s="269" t="s">
        <v>34</v>
      </c>
      <c r="B12" s="270"/>
      <c r="C12" s="270"/>
      <c r="D12" s="270"/>
      <c r="E12" s="270"/>
      <c r="F12" s="270"/>
      <c r="G12" s="270"/>
      <c r="H12" s="270"/>
      <c r="I12" s="271"/>
      <c r="J12" s="3"/>
      <c r="K12" s="269" t="s">
        <v>35</v>
      </c>
      <c r="L12" s="270"/>
      <c r="M12" s="270"/>
      <c r="N12" s="270"/>
      <c r="O12" s="270"/>
      <c r="P12" s="270"/>
      <c r="Q12" s="270"/>
      <c r="R12" s="270"/>
      <c r="S12" s="271"/>
    </row>
    <row r="13" spans="1:19" ht="15.75" customHeight="1" x14ac:dyDescent="0.25">
      <c r="A13" s="3" t="s">
        <v>6</v>
      </c>
      <c r="B13" s="207" t="s">
        <v>7</v>
      </c>
      <c r="C13" s="207" t="s">
        <v>8</v>
      </c>
      <c r="D13" s="208" t="s">
        <v>9</v>
      </c>
      <c r="E13" s="209" t="s">
        <v>10</v>
      </c>
      <c r="F13" s="210" t="s">
        <v>11</v>
      </c>
      <c r="G13" s="256" t="s">
        <v>12</v>
      </c>
      <c r="H13" s="257"/>
      <c r="I13" s="258"/>
      <c r="J13" s="3"/>
      <c r="K13" s="207" t="s">
        <v>6</v>
      </c>
      <c r="L13" s="207" t="s">
        <v>7</v>
      </c>
      <c r="M13" s="207" t="s">
        <v>8</v>
      </c>
      <c r="N13" s="208" t="s">
        <v>9</v>
      </c>
      <c r="O13" s="209" t="s">
        <v>10</v>
      </c>
      <c r="P13" s="210" t="s">
        <v>11</v>
      </c>
      <c r="Q13" s="256" t="s">
        <v>12</v>
      </c>
      <c r="R13" s="257"/>
      <c r="S13" s="258"/>
    </row>
    <row r="14" spans="1:19" ht="15.75" customHeight="1" x14ac:dyDescent="0.25">
      <c r="A14" s="256">
        <v>7726</v>
      </c>
      <c r="B14" s="215" t="s">
        <v>175</v>
      </c>
      <c r="C14" s="5" t="s">
        <v>27</v>
      </c>
      <c r="D14" s="211" t="s">
        <v>23</v>
      </c>
      <c r="E14" s="81">
        <v>42430</v>
      </c>
      <c r="F14" s="82">
        <v>0.77083333333333337</v>
      </c>
      <c r="G14" s="282"/>
      <c r="H14" s="284" t="s">
        <v>16</v>
      </c>
      <c r="I14" s="286"/>
      <c r="J14" s="83"/>
      <c r="K14" s="289">
        <v>7736</v>
      </c>
      <c r="L14" s="216" t="s">
        <v>146</v>
      </c>
      <c r="M14" s="214" t="s">
        <v>176</v>
      </c>
      <c r="N14" s="211" t="s">
        <v>17</v>
      </c>
      <c r="O14" s="81">
        <v>42470</v>
      </c>
      <c r="P14" s="82">
        <v>0.75</v>
      </c>
      <c r="Q14" s="259"/>
      <c r="R14" s="261" t="s">
        <v>16</v>
      </c>
      <c r="S14" s="263"/>
    </row>
    <row r="15" spans="1:19" ht="15.75" customHeight="1" x14ac:dyDescent="0.25">
      <c r="A15" s="268"/>
      <c r="B15" s="300" t="s">
        <v>185</v>
      </c>
      <c r="C15" s="278"/>
      <c r="D15" s="281"/>
      <c r="E15" s="281"/>
      <c r="F15" s="281"/>
      <c r="G15" s="283"/>
      <c r="H15" s="285"/>
      <c r="I15" s="287"/>
      <c r="J15" s="83"/>
      <c r="K15" s="281"/>
      <c r="L15" s="290" t="s">
        <v>28</v>
      </c>
      <c r="M15" s="291"/>
      <c r="N15" s="292"/>
      <c r="O15" s="292"/>
      <c r="P15" s="293"/>
      <c r="Q15" s="260"/>
      <c r="R15" s="262"/>
      <c r="S15" s="264"/>
    </row>
    <row r="16" spans="1:19" ht="15.75" customHeight="1" x14ac:dyDescent="0.25">
      <c r="A16" s="256">
        <v>7727</v>
      </c>
      <c r="B16" s="214" t="s">
        <v>176</v>
      </c>
      <c r="C16" s="216" t="s">
        <v>146</v>
      </c>
      <c r="D16" s="211" t="s">
        <v>15</v>
      </c>
      <c r="E16" s="81">
        <v>42406</v>
      </c>
      <c r="F16" s="82">
        <v>0.72916666666666663</v>
      </c>
      <c r="G16" s="282"/>
      <c r="H16" s="284" t="s">
        <v>16</v>
      </c>
      <c r="I16" s="286"/>
      <c r="J16" s="83"/>
      <c r="K16" s="289">
        <v>7737</v>
      </c>
      <c r="L16" s="5" t="s">
        <v>27</v>
      </c>
      <c r="M16" s="215" t="s">
        <v>175</v>
      </c>
      <c r="N16" s="211" t="s">
        <v>17</v>
      </c>
      <c r="O16" s="81">
        <v>42470</v>
      </c>
      <c r="P16" s="82">
        <v>0.45833333333333331</v>
      </c>
      <c r="Q16" s="259"/>
      <c r="R16" s="261" t="s">
        <v>16</v>
      </c>
      <c r="S16" s="263"/>
    </row>
    <row r="17" spans="1:19" ht="15.75" customHeight="1" x14ac:dyDescent="0.25">
      <c r="A17" s="268"/>
      <c r="B17" s="290" t="s">
        <v>186</v>
      </c>
      <c r="C17" s="294"/>
      <c r="D17" s="295"/>
      <c r="E17" s="295"/>
      <c r="F17" s="296"/>
      <c r="G17" s="283"/>
      <c r="H17" s="285"/>
      <c r="I17" s="287"/>
      <c r="J17" s="83"/>
      <c r="K17" s="281"/>
      <c r="L17" s="278" t="s">
        <v>151</v>
      </c>
      <c r="M17" s="278"/>
      <c r="N17" s="281"/>
      <c r="O17" s="281"/>
      <c r="P17" s="281"/>
      <c r="Q17" s="260"/>
      <c r="R17" s="262"/>
      <c r="S17" s="264"/>
    </row>
    <row r="18" spans="1:19" ht="15.75" customHeight="1" x14ac:dyDescent="0.25"/>
    <row r="19" spans="1:19" ht="15.75" customHeight="1" x14ac:dyDescent="0.25">
      <c r="A19" s="269" t="s">
        <v>37</v>
      </c>
      <c r="B19" s="270"/>
      <c r="C19" s="270"/>
      <c r="D19" s="270"/>
      <c r="E19" s="270"/>
      <c r="F19" s="270"/>
      <c r="G19" s="270"/>
      <c r="H19" s="270"/>
      <c r="I19" s="271"/>
      <c r="J19" s="3"/>
      <c r="K19" s="269" t="s">
        <v>38</v>
      </c>
      <c r="L19" s="270"/>
      <c r="M19" s="270"/>
      <c r="N19" s="270"/>
      <c r="O19" s="270"/>
      <c r="P19" s="270"/>
      <c r="Q19" s="270"/>
      <c r="R19" s="270"/>
      <c r="S19" s="271"/>
    </row>
    <row r="20" spans="1:19" ht="15.75" customHeight="1" x14ac:dyDescent="0.25">
      <c r="A20" s="3" t="s">
        <v>6</v>
      </c>
      <c r="B20" s="207" t="s">
        <v>7</v>
      </c>
      <c r="C20" s="207" t="s">
        <v>8</v>
      </c>
      <c r="D20" s="208" t="s">
        <v>9</v>
      </c>
      <c r="E20" s="209" t="s">
        <v>10</v>
      </c>
      <c r="F20" s="210" t="s">
        <v>11</v>
      </c>
      <c r="G20" s="256" t="s">
        <v>12</v>
      </c>
      <c r="H20" s="257"/>
      <c r="I20" s="258"/>
      <c r="J20" s="3"/>
      <c r="K20" s="207" t="s">
        <v>6</v>
      </c>
      <c r="L20" s="207" t="s">
        <v>7</v>
      </c>
      <c r="M20" s="207" t="s">
        <v>8</v>
      </c>
      <c r="N20" s="208" t="s">
        <v>9</v>
      </c>
      <c r="O20" s="209" t="s">
        <v>10</v>
      </c>
      <c r="P20" s="210" t="s">
        <v>11</v>
      </c>
      <c r="Q20" s="256" t="s">
        <v>12</v>
      </c>
      <c r="R20" s="257"/>
      <c r="S20" s="258"/>
    </row>
    <row r="21" spans="1:19" ht="15.75" customHeight="1" x14ac:dyDescent="0.25">
      <c r="A21" s="256">
        <v>7728</v>
      </c>
      <c r="B21" s="89" t="s">
        <v>177</v>
      </c>
      <c r="C21" s="214" t="s">
        <v>176</v>
      </c>
      <c r="D21" s="211" t="s">
        <v>17</v>
      </c>
      <c r="E21" s="81">
        <v>42414</v>
      </c>
      <c r="F21" s="82">
        <v>0.70833333333333337</v>
      </c>
      <c r="G21" s="282"/>
      <c r="H21" s="284" t="s">
        <v>16</v>
      </c>
      <c r="I21" s="286"/>
      <c r="J21" s="83"/>
      <c r="K21" s="289">
        <v>7738</v>
      </c>
      <c r="L21" s="216" t="s">
        <v>146</v>
      </c>
      <c r="M21" s="5" t="s">
        <v>27</v>
      </c>
      <c r="N21" s="211" t="s">
        <v>15</v>
      </c>
      <c r="O21" s="81">
        <v>42476</v>
      </c>
      <c r="P21" s="82">
        <v>0.625</v>
      </c>
      <c r="Q21" s="259"/>
      <c r="R21" s="261" t="s">
        <v>16</v>
      </c>
      <c r="S21" s="263"/>
    </row>
    <row r="22" spans="1:19" ht="15.75" customHeight="1" x14ac:dyDescent="0.25">
      <c r="A22" s="268"/>
      <c r="B22" s="290" t="s">
        <v>149</v>
      </c>
      <c r="C22" s="291"/>
      <c r="D22" s="292"/>
      <c r="E22" s="292"/>
      <c r="F22" s="293"/>
      <c r="G22" s="283"/>
      <c r="H22" s="285"/>
      <c r="I22" s="287"/>
      <c r="J22" s="83"/>
      <c r="K22" s="281"/>
      <c r="L22" s="290" t="s">
        <v>28</v>
      </c>
      <c r="M22" s="291"/>
      <c r="N22" s="292"/>
      <c r="O22" s="292"/>
      <c r="P22" s="293"/>
      <c r="Q22" s="260"/>
      <c r="R22" s="262"/>
      <c r="S22" s="264"/>
    </row>
    <row r="23" spans="1:19" ht="15.75" customHeight="1" x14ac:dyDescent="0.25">
      <c r="A23" s="256">
        <v>7729</v>
      </c>
      <c r="B23" s="5" t="s">
        <v>27</v>
      </c>
      <c r="C23" s="216" t="s">
        <v>146</v>
      </c>
      <c r="D23" s="211" t="s">
        <v>17</v>
      </c>
      <c r="E23" s="81">
        <v>42414</v>
      </c>
      <c r="F23" s="82">
        <v>0.39583333333333331</v>
      </c>
      <c r="G23" s="282"/>
      <c r="H23" s="284" t="s">
        <v>16</v>
      </c>
      <c r="I23" s="286"/>
      <c r="J23" s="83"/>
      <c r="K23" s="289">
        <v>7739</v>
      </c>
      <c r="L23" s="217" t="s">
        <v>176</v>
      </c>
      <c r="M23" s="89" t="s">
        <v>177</v>
      </c>
      <c r="N23" s="211" t="s">
        <v>15</v>
      </c>
      <c r="O23" s="81">
        <v>42476</v>
      </c>
      <c r="P23" s="82">
        <v>0.72916666666666663</v>
      </c>
      <c r="Q23" s="259"/>
      <c r="R23" s="261" t="s">
        <v>16</v>
      </c>
      <c r="S23" s="263"/>
    </row>
    <row r="24" spans="1:19" ht="15.75" customHeight="1" x14ac:dyDescent="0.25">
      <c r="A24" s="268"/>
      <c r="B24" s="278" t="s">
        <v>151</v>
      </c>
      <c r="C24" s="278"/>
      <c r="D24" s="281"/>
      <c r="E24" s="281"/>
      <c r="F24" s="281"/>
      <c r="G24" s="283"/>
      <c r="H24" s="285"/>
      <c r="I24" s="287"/>
      <c r="J24" s="83"/>
      <c r="K24" s="281"/>
      <c r="L24" s="290" t="s">
        <v>186</v>
      </c>
      <c r="M24" s="294"/>
      <c r="N24" s="295"/>
      <c r="O24" s="295"/>
      <c r="P24" s="296"/>
      <c r="Q24" s="260"/>
      <c r="R24" s="262"/>
      <c r="S24" s="264"/>
    </row>
    <row r="25" spans="1:19" ht="15.75" customHeight="1" x14ac:dyDescent="0.25"/>
    <row r="26" spans="1:19" ht="15.75" customHeight="1" x14ac:dyDescent="0.25">
      <c r="A26" s="269" t="s">
        <v>39</v>
      </c>
      <c r="B26" s="270"/>
      <c r="C26" s="270"/>
      <c r="D26" s="270"/>
      <c r="E26" s="270"/>
      <c r="F26" s="270"/>
      <c r="G26" s="270"/>
      <c r="H26" s="270"/>
      <c r="I26" s="271"/>
      <c r="J26" s="3"/>
      <c r="K26" s="269" t="s">
        <v>40</v>
      </c>
      <c r="L26" s="270"/>
      <c r="M26" s="270"/>
      <c r="N26" s="270"/>
      <c r="O26" s="270"/>
      <c r="P26" s="270"/>
      <c r="Q26" s="270"/>
      <c r="R26" s="270"/>
      <c r="S26" s="271"/>
    </row>
    <row r="27" spans="1:19" ht="15.75" customHeight="1" x14ac:dyDescent="0.25">
      <c r="A27" s="3" t="s">
        <v>6</v>
      </c>
      <c r="B27" s="207" t="s">
        <v>7</v>
      </c>
      <c r="C27" s="207" t="s">
        <v>8</v>
      </c>
      <c r="D27" s="208" t="s">
        <v>9</v>
      </c>
      <c r="E27" s="209" t="s">
        <v>10</v>
      </c>
      <c r="F27" s="210" t="s">
        <v>11</v>
      </c>
      <c r="G27" s="256" t="s">
        <v>12</v>
      </c>
      <c r="H27" s="257"/>
      <c r="I27" s="258"/>
      <c r="J27" s="3"/>
      <c r="K27" s="207" t="s">
        <v>6</v>
      </c>
      <c r="L27" s="207" t="s">
        <v>7</v>
      </c>
      <c r="M27" s="207" t="s">
        <v>8</v>
      </c>
      <c r="N27" s="208" t="s">
        <v>9</v>
      </c>
      <c r="O27" s="209" t="s">
        <v>10</v>
      </c>
      <c r="P27" s="210" t="s">
        <v>11</v>
      </c>
      <c r="Q27" s="256" t="s">
        <v>12</v>
      </c>
      <c r="R27" s="257"/>
      <c r="S27" s="258"/>
    </row>
    <row r="28" spans="1:19" ht="15.75" customHeight="1" x14ac:dyDescent="0.25">
      <c r="A28" s="256">
        <v>7730</v>
      </c>
      <c r="B28" s="216" t="s">
        <v>146</v>
      </c>
      <c r="C28" s="215" t="s">
        <v>175</v>
      </c>
      <c r="D28" s="211" t="s">
        <v>15</v>
      </c>
      <c r="E28" s="81">
        <v>42427</v>
      </c>
      <c r="F28" s="82">
        <v>0.625</v>
      </c>
      <c r="G28" s="282"/>
      <c r="H28" s="284" t="s">
        <v>16</v>
      </c>
      <c r="I28" s="286"/>
      <c r="J28" s="83"/>
      <c r="K28" s="289">
        <v>7740</v>
      </c>
      <c r="L28" s="89" t="s">
        <v>177</v>
      </c>
      <c r="M28" s="5" t="s">
        <v>27</v>
      </c>
      <c r="N28" s="211" t="s">
        <v>15</v>
      </c>
      <c r="O28" s="81">
        <v>42490</v>
      </c>
      <c r="P28" s="82">
        <v>0.64583333333333337</v>
      </c>
      <c r="Q28" s="259"/>
      <c r="R28" s="261" t="s">
        <v>16</v>
      </c>
      <c r="S28" s="263"/>
    </row>
    <row r="29" spans="1:19" ht="15.75" customHeight="1" x14ac:dyDescent="0.25">
      <c r="A29" s="268"/>
      <c r="B29" s="290" t="s">
        <v>28</v>
      </c>
      <c r="C29" s="291"/>
      <c r="D29" s="292"/>
      <c r="E29" s="292"/>
      <c r="F29" s="293"/>
      <c r="G29" s="283"/>
      <c r="H29" s="285"/>
      <c r="I29" s="287"/>
      <c r="J29" s="83"/>
      <c r="K29" s="281"/>
      <c r="L29" s="290" t="s">
        <v>149</v>
      </c>
      <c r="M29" s="291"/>
      <c r="N29" s="292"/>
      <c r="O29" s="292"/>
      <c r="P29" s="293"/>
      <c r="Q29" s="260"/>
      <c r="R29" s="262"/>
      <c r="S29" s="264"/>
    </row>
    <row r="30" spans="1:19" ht="15.75" customHeight="1" x14ac:dyDescent="0.25">
      <c r="A30" s="256">
        <v>7731</v>
      </c>
      <c r="B30" s="218" t="s">
        <v>27</v>
      </c>
      <c r="C30" s="89" t="s">
        <v>177</v>
      </c>
      <c r="D30" s="211" t="s">
        <v>15</v>
      </c>
      <c r="E30" s="81">
        <v>42427</v>
      </c>
      <c r="F30" s="82">
        <v>0.71875</v>
      </c>
      <c r="G30" s="282"/>
      <c r="H30" s="284" t="s">
        <v>16</v>
      </c>
      <c r="I30" s="286"/>
      <c r="J30" s="83"/>
      <c r="K30" s="289">
        <v>7741</v>
      </c>
      <c r="L30" s="215" t="s">
        <v>175</v>
      </c>
      <c r="M30" s="216" t="s">
        <v>146</v>
      </c>
      <c r="N30" s="211" t="s">
        <v>23</v>
      </c>
      <c r="O30" s="81">
        <v>42493</v>
      </c>
      <c r="P30" s="82">
        <v>0.77083333333333337</v>
      </c>
      <c r="Q30" s="259"/>
      <c r="R30" s="261" t="s">
        <v>16</v>
      </c>
      <c r="S30" s="263"/>
    </row>
    <row r="31" spans="1:19" ht="15.75" customHeight="1" x14ac:dyDescent="0.25">
      <c r="A31" s="268"/>
      <c r="B31" s="278" t="s">
        <v>151</v>
      </c>
      <c r="C31" s="278"/>
      <c r="D31" s="281"/>
      <c r="E31" s="281"/>
      <c r="F31" s="281"/>
      <c r="G31" s="283"/>
      <c r="H31" s="285"/>
      <c r="I31" s="287"/>
      <c r="J31" s="83"/>
      <c r="K31" s="281"/>
      <c r="L31" s="300" t="s">
        <v>185</v>
      </c>
      <c r="M31" s="278"/>
      <c r="N31" s="281"/>
      <c r="O31" s="281"/>
      <c r="P31" s="281"/>
      <c r="Q31" s="260"/>
      <c r="R31" s="262"/>
      <c r="S31" s="264"/>
    </row>
    <row r="32" spans="1:19" ht="15.75" customHeight="1" x14ac:dyDescent="0.25"/>
    <row r="33" spans="1:19" ht="15.75" customHeight="1" x14ac:dyDescent="0.25">
      <c r="A33" s="269" t="s">
        <v>41</v>
      </c>
      <c r="B33" s="270"/>
      <c r="C33" s="270"/>
      <c r="D33" s="270"/>
      <c r="E33" s="270"/>
      <c r="F33" s="270"/>
      <c r="G33" s="270"/>
      <c r="H33" s="270"/>
      <c r="I33" s="271"/>
      <c r="J33" s="3"/>
      <c r="K33" s="269" t="s">
        <v>42</v>
      </c>
      <c r="L33" s="270"/>
      <c r="M33" s="270"/>
      <c r="N33" s="270"/>
      <c r="O33" s="270"/>
      <c r="P33" s="270"/>
      <c r="Q33" s="270"/>
      <c r="R33" s="270"/>
      <c r="S33" s="271"/>
    </row>
    <row r="34" spans="1:19" ht="15.75" customHeight="1" x14ac:dyDescent="0.25">
      <c r="A34" s="3" t="s">
        <v>6</v>
      </c>
      <c r="B34" s="207" t="s">
        <v>7</v>
      </c>
      <c r="C34" s="207" t="s">
        <v>8</v>
      </c>
      <c r="D34" s="208" t="s">
        <v>9</v>
      </c>
      <c r="E34" s="209" t="s">
        <v>10</v>
      </c>
      <c r="F34" s="210" t="s">
        <v>11</v>
      </c>
      <c r="G34" s="256" t="s">
        <v>12</v>
      </c>
      <c r="H34" s="257"/>
      <c r="I34" s="258"/>
      <c r="J34" s="3"/>
      <c r="K34" s="207" t="s">
        <v>6</v>
      </c>
      <c r="L34" s="207" t="s">
        <v>7</v>
      </c>
      <c r="M34" s="207" t="s">
        <v>8</v>
      </c>
      <c r="N34" s="208" t="s">
        <v>9</v>
      </c>
      <c r="O34" s="209" t="s">
        <v>10</v>
      </c>
      <c r="P34" s="210" t="s">
        <v>11</v>
      </c>
      <c r="Q34" s="256" t="s">
        <v>12</v>
      </c>
      <c r="R34" s="257"/>
      <c r="S34" s="258"/>
    </row>
    <row r="35" spans="1:19" ht="15.75" customHeight="1" x14ac:dyDescent="0.25">
      <c r="A35" s="256">
        <v>7732</v>
      </c>
      <c r="B35" s="215" t="s">
        <v>175</v>
      </c>
      <c r="C35" s="214" t="s">
        <v>176</v>
      </c>
      <c r="D35" s="211" t="s">
        <v>23</v>
      </c>
      <c r="E35" s="81">
        <v>42444</v>
      </c>
      <c r="F35" s="82">
        <v>0.77083333333333337</v>
      </c>
      <c r="G35" s="282"/>
      <c r="H35" s="284" t="s">
        <v>16</v>
      </c>
      <c r="I35" s="286"/>
      <c r="J35" s="83"/>
      <c r="K35" s="289">
        <v>7742</v>
      </c>
      <c r="L35" s="214" t="s">
        <v>176</v>
      </c>
      <c r="M35" s="215" t="s">
        <v>175</v>
      </c>
      <c r="N35" s="211" t="s">
        <v>15</v>
      </c>
      <c r="O35" s="81">
        <v>42497</v>
      </c>
      <c r="P35" s="82">
        <v>0.72916666666666663</v>
      </c>
      <c r="Q35" s="259"/>
      <c r="R35" s="261" t="s">
        <v>16</v>
      </c>
      <c r="S35" s="263"/>
    </row>
    <row r="36" spans="1:19" ht="15.75" customHeight="1" x14ac:dyDescent="0.25">
      <c r="A36" s="268"/>
      <c r="B36" s="300" t="s">
        <v>185</v>
      </c>
      <c r="C36" s="278"/>
      <c r="D36" s="281"/>
      <c r="E36" s="281"/>
      <c r="F36" s="281"/>
      <c r="G36" s="283"/>
      <c r="H36" s="285"/>
      <c r="I36" s="287"/>
      <c r="J36" s="83"/>
      <c r="K36" s="281"/>
      <c r="L36" s="290" t="s">
        <v>186</v>
      </c>
      <c r="M36" s="294"/>
      <c r="N36" s="295"/>
      <c r="O36" s="295"/>
      <c r="P36" s="296"/>
      <c r="Q36" s="260"/>
      <c r="R36" s="262"/>
      <c r="S36" s="264"/>
    </row>
    <row r="37" spans="1:19" ht="15.75" customHeight="1" x14ac:dyDescent="0.25">
      <c r="A37" s="256">
        <v>7733</v>
      </c>
      <c r="B37" s="89" t="s">
        <v>177</v>
      </c>
      <c r="C37" s="216" t="s">
        <v>146</v>
      </c>
      <c r="D37" s="211" t="s">
        <v>17</v>
      </c>
      <c r="E37" s="81">
        <v>42435</v>
      </c>
      <c r="F37" s="82">
        <v>0.45833333333333331</v>
      </c>
      <c r="G37" s="282"/>
      <c r="H37" s="284" t="s">
        <v>16</v>
      </c>
      <c r="I37" s="286"/>
      <c r="J37" s="83"/>
      <c r="K37" s="289">
        <v>7743</v>
      </c>
      <c r="L37" s="216" t="s">
        <v>146</v>
      </c>
      <c r="M37" s="89" t="s">
        <v>177</v>
      </c>
      <c r="N37" s="211" t="s">
        <v>15</v>
      </c>
      <c r="O37" s="81">
        <v>42497</v>
      </c>
      <c r="P37" s="82">
        <v>0.625</v>
      </c>
      <c r="Q37" s="259"/>
      <c r="R37" s="261" t="s">
        <v>16</v>
      </c>
      <c r="S37" s="263"/>
    </row>
    <row r="38" spans="1:19" ht="15.75" customHeight="1" x14ac:dyDescent="0.25">
      <c r="A38" s="268"/>
      <c r="B38" s="290" t="s">
        <v>149</v>
      </c>
      <c r="C38" s="291"/>
      <c r="D38" s="292"/>
      <c r="E38" s="292"/>
      <c r="F38" s="293"/>
      <c r="G38" s="283"/>
      <c r="H38" s="285"/>
      <c r="I38" s="287"/>
      <c r="J38" s="83"/>
      <c r="K38" s="281"/>
      <c r="L38" s="290" t="s">
        <v>28</v>
      </c>
      <c r="M38" s="291"/>
      <c r="N38" s="292"/>
      <c r="O38" s="292"/>
      <c r="P38" s="293"/>
      <c r="Q38" s="260"/>
      <c r="R38" s="262"/>
      <c r="S38" s="264"/>
    </row>
  </sheetData>
  <mergeCells count="124">
    <mergeCell ref="Q37:Q38"/>
    <mergeCell ref="R37:R38"/>
    <mergeCell ref="S37:S38"/>
    <mergeCell ref="B38:F38"/>
    <mergeCell ref="L38:P38"/>
    <mergeCell ref="B36:F36"/>
    <mergeCell ref="L36:P36"/>
    <mergeCell ref="A37:A38"/>
    <mergeCell ref="G37:G38"/>
    <mergeCell ref="H37:H38"/>
    <mergeCell ref="I37:I38"/>
    <mergeCell ref="K37:K38"/>
    <mergeCell ref="G34:I34"/>
    <mergeCell ref="Q34:S34"/>
    <mergeCell ref="A35:A36"/>
    <mergeCell ref="G35:G36"/>
    <mergeCell ref="H35:H36"/>
    <mergeCell ref="I35:I36"/>
    <mergeCell ref="K35:K36"/>
    <mergeCell ref="Q35:Q36"/>
    <mergeCell ref="R35:R36"/>
    <mergeCell ref="S35:S36"/>
    <mergeCell ref="Q30:Q31"/>
    <mergeCell ref="R30:R31"/>
    <mergeCell ref="S30:S31"/>
    <mergeCell ref="B31:F31"/>
    <mergeCell ref="L31:P31"/>
    <mergeCell ref="A33:I33"/>
    <mergeCell ref="K33:S33"/>
    <mergeCell ref="B29:F29"/>
    <mergeCell ref="L29:P29"/>
    <mergeCell ref="A30:A31"/>
    <mergeCell ref="G30:G31"/>
    <mergeCell ref="H30:H31"/>
    <mergeCell ref="I30:I31"/>
    <mergeCell ref="K30:K31"/>
    <mergeCell ref="G27:I27"/>
    <mergeCell ref="Q27:S27"/>
    <mergeCell ref="A28:A29"/>
    <mergeCell ref="G28:G29"/>
    <mergeCell ref="H28:H29"/>
    <mergeCell ref="I28:I29"/>
    <mergeCell ref="K28:K29"/>
    <mergeCell ref="Q28:Q29"/>
    <mergeCell ref="R28:R29"/>
    <mergeCell ref="S28:S29"/>
    <mergeCell ref="Q23:Q24"/>
    <mergeCell ref="R23:R24"/>
    <mergeCell ref="S23:S24"/>
    <mergeCell ref="B24:F24"/>
    <mergeCell ref="L24:P24"/>
    <mergeCell ref="A26:I26"/>
    <mergeCell ref="K26:S26"/>
    <mergeCell ref="B22:F22"/>
    <mergeCell ref="L22:P22"/>
    <mergeCell ref="A23:A24"/>
    <mergeCell ref="G23:G24"/>
    <mergeCell ref="H23:H24"/>
    <mergeCell ref="I23:I24"/>
    <mergeCell ref="K23:K24"/>
    <mergeCell ref="G20:I20"/>
    <mergeCell ref="Q20:S20"/>
    <mergeCell ref="A21:A22"/>
    <mergeCell ref="G21:G22"/>
    <mergeCell ref="H21:H22"/>
    <mergeCell ref="I21:I22"/>
    <mergeCell ref="K21:K22"/>
    <mergeCell ref="Q21:Q22"/>
    <mergeCell ref="R21:R22"/>
    <mergeCell ref="S21:S22"/>
    <mergeCell ref="Q16:Q17"/>
    <mergeCell ref="R16:R17"/>
    <mergeCell ref="S16:S17"/>
    <mergeCell ref="B17:F17"/>
    <mergeCell ref="L17:P17"/>
    <mergeCell ref="A19:I19"/>
    <mergeCell ref="K19:S19"/>
    <mergeCell ref="B15:F15"/>
    <mergeCell ref="L15:P15"/>
    <mergeCell ref="A16:A17"/>
    <mergeCell ref="G16:G17"/>
    <mergeCell ref="H16:H17"/>
    <mergeCell ref="I16:I17"/>
    <mergeCell ref="K16:K17"/>
    <mergeCell ref="G13:I13"/>
    <mergeCell ref="Q13:S13"/>
    <mergeCell ref="A14:A15"/>
    <mergeCell ref="G14:G15"/>
    <mergeCell ref="H14:H15"/>
    <mergeCell ref="I14:I15"/>
    <mergeCell ref="K14:K15"/>
    <mergeCell ref="Q14:Q15"/>
    <mergeCell ref="R14:R15"/>
    <mergeCell ref="S14:S15"/>
    <mergeCell ref="Q9:Q10"/>
    <mergeCell ref="R9:R10"/>
    <mergeCell ref="S9:S10"/>
    <mergeCell ref="B10:F10"/>
    <mergeCell ref="L10:P10"/>
    <mergeCell ref="A12:I12"/>
    <mergeCell ref="K12:S12"/>
    <mergeCell ref="B8:F8"/>
    <mergeCell ref="L8:P8"/>
    <mergeCell ref="A9:A10"/>
    <mergeCell ref="G9:G10"/>
    <mergeCell ref="H9:H10"/>
    <mergeCell ref="I9:I10"/>
    <mergeCell ref="K9:K10"/>
    <mergeCell ref="A1:S1"/>
    <mergeCell ref="A2:S2"/>
    <mergeCell ref="A4:I4"/>
    <mergeCell ref="K4:S4"/>
    <mergeCell ref="A5:I5"/>
    <mergeCell ref="K5:S5"/>
    <mergeCell ref="G6:I6"/>
    <mergeCell ref="Q6:S6"/>
    <mergeCell ref="A7:A8"/>
    <mergeCell ref="G7:G8"/>
    <mergeCell ref="H7:H8"/>
    <mergeCell ref="I7:I8"/>
    <mergeCell ref="K7:K8"/>
    <mergeCell ref="Q7:Q8"/>
    <mergeCell ref="R7:R8"/>
    <mergeCell ref="S7:S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J23"/>
  <sheetViews>
    <sheetView workbookViewId="0">
      <selection activeCell="H4" sqref="H4"/>
    </sheetView>
  </sheetViews>
  <sheetFormatPr defaultRowHeight="15" x14ac:dyDescent="0.25"/>
  <cols>
    <col min="2" max="2" width="6.85546875" customWidth="1"/>
    <col min="3" max="4" width="28.5703125" customWidth="1"/>
    <col min="5" max="5" width="7" customWidth="1"/>
    <col min="6" max="6" width="10.7109375" customWidth="1"/>
    <col min="7" max="7" width="6.5703125" customWidth="1"/>
    <col min="8" max="8" width="6.7109375" style="1" customWidth="1"/>
    <col min="9" max="9" width="2" style="1" customWidth="1"/>
    <col min="10" max="10" width="6.7109375" style="1" customWidth="1"/>
  </cols>
  <sheetData>
    <row r="1" spans="2:10" ht="18.75" x14ac:dyDescent="0.25">
      <c r="B1" s="298" t="s">
        <v>147</v>
      </c>
      <c r="C1" s="298"/>
      <c r="D1" s="298"/>
      <c r="E1" s="298"/>
      <c r="F1" s="298"/>
      <c r="G1" s="298"/>
      <c r="H1" s="298"/>
      <c r="I1" s="298"/>
      <c r="J1" s="298"/>
    </row>
    <row r="3" spans="2:10" x14ac:dyDescent="0.25">
      <c r="B3" s="175" t="s">
        <v>6</v>
      </c>
      <c r="C3" s="175" t="s">
        <v>187</v>
      </c>
      <c r="D3" s="175" t="s">
        <v>188</v>
      </c>
      <c r="E3" s="175" t="s">
        <v>9</v>
      </c>
      <c r="F3" s="175" t="s">
        <v>10</v>
      </c>
      <c r="G3" s="175" t="s">
        <v>11</v>
      </c>
      <c r="H3" s="228" t="s">
        <v>189</v>
      </c>
      <c r="I3" s="228"/>
      <c r="J3" s="228" t="s">
        <v>190</v>
      </c>
    </row>
    <row r="4" spans="2:10" ht="23.25" x14ac:dyDescent="0.25">
      <c r="B4" s="222">
        <v>7724</v>
      </c>
      <c r="C4" s="5" t="s">
        <v>27</v>
      </c>
      <c r="D4" s="214" t="s">
        <v>176</v>
      </c>
      <c r="E4" s="225" t="s">
        <v>47</v>
      </c>
      <c r="F4" s="220">
        <v>42403</v>
      </c>
      <c r="G4" s="221">
        <v>0.73958333333333337</v>
      </c>
      <c r="H4" s="230"/>
      <c r="I4" s="230" t="s">
        <v>16</v>
      </c>
      <c r="J4" s="230"/>
    </row>
    <row r="5" spans="2:10" ht="23.25" x14ac:dyDescent="0.25">
      <c r="B5" s="222">
        <v>7725</v>
      </c>
      <c r="C5" s="89" t="s">
        <v>177</v>
      </c>
      <c r="D5" s="215" t="s">
        <v>175</v>
      </c>
      <c r="E5" s="176" t="s">
        <v>15</v>
      </c>
      <c r="F5" s="220">
        <v>42399</v>
      </c>
      <c r="G5" s="221">
        <v>0.64583333333333337</v>
      </c>
      <c r="H5" s="230">
        <v>68</v>
      </c>
      <c r="I5" s="230" t="s">
        <v>16</v>
      </c>
      <c r="J5" s="230">
        <v>42</v>
      </c>
    </row>
    <row r="6" spans="2:10" ht="23.25" x14ac:dyDescent="0.25">
      <c r="B6" s="222">
        <v>7726</v>
      </c>
      <c r="C6" s="215" t="s">
        <v>175</v>
      </c>
      <c r="D6" s="5" t="s">
        <v>27</v>
      </c>
      <c r="E6" s="176" t="s">
        <v>23</v>
      </c>
      <c r="F6" s="220">
        <v>42430</v>
      </c>
      <c r="G6" s="221">
        <v>0.77083333333333337</v>
      </c>
      <c r="H6" s="230"/>
      <c r="I6" s="230" t="s">
        <v>16</v>
      </c>
      <c r="J6" s="230"/>
    </row>
    <row r="7" spans="2:10" ht="23.25" x14ac:dyDescent="0.25">
      <c r="B7" s="222">
        <v>7727</v>
      </c>
      <c r="C7" s="214" t="s">
        <v>176</v>
      </c>
      <c r="D7" s="10" t="s">
        <v>146</v>
      </c>
      <c r="E7" s="176" t="s">
        <v>15</v>
      </c>
      <c r="F7" s="220">
        <v>42406</v>
      </c>
      <c r="G7" s="221">
        <v>0.72916666666666663</v>
      </c>
      <c r="H7" s="230"/>
      <c r="I7" s="230" t="s">
        <v>16</v>
      </c>
      <c r="J7" s="230"/>
    </row>
    <row r="8" spans="2:10" ht="23.25" x14ac:dyDescent="0.25">
      <c r="B8" s="222">
        <v>7728</v>
      </c>
      <c r="C8" s="89" t="s">
        <v>177</v>
      </c>
      <c r="D8" s="214" t="s">
        <v>176</v>
      </c>
      <c r="E8" s="176" t="s">
        <v>17</v>
      </c>
      <c r="F8" s="220">
        <v>42414</v>
      </c>
      <c r="G8" s="221">
        <v>0.70833333333333337</v>
      </c>
      <c r="H8" s="230"/>
      <c r="I8" s="230" t="s">
        <v>16</v>
      </c>
      <c r="J8" s="230"/>
    </row>
    <row r="9" spans="2:10" ht="23.25" x14ac:dyDescent="0.25">
      <c r="B9" s="222">
        <v>7729</v>
      </c>
      <c r="C9" s="5" t="s">
        <v>27</v>
      </c>
      <c r="D9" s="10" t="s">
        <v>146</v>
      </c>
      <c r="E9" s="176" t="s">
        <v>17</v>
      </c>
      <c r="F9" s="220">
        <v>42414</v>
      </c>
      <c r="G9" s="221">
        <v>0.39583333333333331</v>
      </c>
      <c r="H9" s="230"/>
      <c r="I9" s="230" t="s">
        <v>16</v>
      </c>
      <c r="J9" s="230"/>
    </row>
    <row r="10" spans="2:10" ht="23.25" x14ac:dyDescent="0.25">
      <c r="B10" s="222">
        <v>7730</v>
      </c>
      <c r="C10" s="10" t="s">
        <v>146</v>
      </c>
      <c r="D10" s="215" t="s">
        <v>175</v>
      </c>
      <c r="E10" s="176" t="s">
        <v>15</v>
      </c>
      <c r="F10" s="220">
        <v>42427</v>
      </c>
      <c r="G10" s="221">
        <v>0.625</v>
      </c>
      <c r="H10" s="230"/>
      <c r="I10" s="230" t="s">
        <v>16</v>
      </c>
      <c r="J10" s="230"/>
    </row>
    <row r="11" spans="2:10" ht="23.25" x14ac:dyDescent="0.25">
      <c r="B11" s="222">
        <v>7731</v>
      </c>
      <c r="C11" s="5" t="s">
        <v>27</v>
      </c>
      <c r="D11" s="89" t="s">
        <v>177</v>
      </c>
      <c r="E11" s="176" t="s">
        <v>15</v>
      </c>
      <c r="F11" s="220">
        <v>42427</v>
      </c>
      <c r="G11" s="221">
        <v>0.71875</v>
      </c>
      <c r="H11" s="230"/>
      <c r="I11" s="230" t="s">
        <v>16</v>
      </c>
      <c r="J11" s="230"/>
    </row>
    <row r="12" spans="2:10" ht="23.25" x14ac:dyDescent="0.25">
      <c r="B12" s="222">
        <v>7732</v>
      </c>
      <c r="C12" s="215" t="s">
        <v>175</v>
      </c>
      <c r="D12" s="214" t="s">
        <v>176</v>
      </c>
      <c r="E12" s="176" t="s">
        <v>23</v>
      </c>
      <c r="F12" s="220">
        <v>42444</v>
      </c>
      <c r="G12" s="221">
        <v>0.77083333333333337</v>
      </c>
      <c r="H12" s="230"/>
      <c r="I12" s="230" t="s">
        <v>16</v>
      </c>
      <c r="J12" s="230"/>
    </row>
    <row r="13" spans="2:10" ht="23.25" x14ac:dyDescent="0.25">
      <c r="B13" s="222">
        <v>7733</v>
      </c>
      <c r="C13" s="89" t="s">
        <v>177</v>
      </c>
      <c r="D13" s="10" t="s">
        <v>146</v>
      </c>
      <c r="E13" s="176" t="s">
        <v>17</v>
      </c>
      <c r="F13" s="220">
        <v>42435</v>
      </c>
      <c r="G13" s="221">
        <v>0.45833333333333331</v>
      </c>
      <c r="H13" s="230"/>
      <c r="I13" s="230" t="s">
        <v>16</v>
      </c>
      <c r="J13" s="230"/>
    </row>
    <row r="14" spans="2:10" ht="23.25" x14ac:dyDescent="0.25">
      <c r="B14" s="219">
        <v>7734</v>
      </c>
      <c r="C14" s="214" t="s">
        <v>176</v>
      </c>
      <c r="D14" s="5" t="s">
        <v>27</v>
      </c>
      <c r="E14" s="176" t="s">
        <v>15</v>
      </c>
      <c r="F14" s="220">
        <v>42462</v>
      </c>
      <c r="G14" s="221">
        <v>0.72916666666666663</v>
      </c>
      <c r="H14" s="231"/>
      <c r="I14" s="231" t="s">
        <v>16</v>
      </c>
      <c r="J14" s="231"/>
    </row>
    <row r="15" spans="2:10" ht="23.25" x14ac:dyDescent="0.25">
      <c r="B15" s="219">
        <v>7735</v>
      </c>
      <c r="C15" s="215" t="s">
        <v>175</v>
      </c>
      <c r="D15" s="89" t="s">
        <v>177</v>
      </c>
      <c r="E15" s="176" t="s">
        <v>23</v>
      </c>
      <c r="F15" s="220">
        <v>42465</v>
      </c>
      <c r="G15" s="221">
        <v>0.77083333333333337</v>
      </c>
      <c r="H15" s="231"/>
      <c r="I15" s="231" t="s">
        <v>16</v>
      </c>
      <c r="J15" s="231"/>
    </row>
    <row r="16" spans="2:10" ht="23.25" x14ac:dyDescent="0.25">
      <c r="B16" s="219">
        <v>7736</v>
      </c>
      <c r="C16" s="10" t="s">
        <v>146</v>
      </c>
      <c r="D16" s="214" t="s">
        <v>176</v>
      </c>
      <c r="E16" s="176" t="s">
        <v>17</v>
      </c>
      <c r="F16" s="220">
        <v>42470</v>
      </c>
      <c r="G16" s="221">
        <v>0.75</v>
      </c>
      <c r="H16" s="231"/>
      <c r="I16" s="231" t="s">
        <v>16</v>
      </c>
      <c r="J16" s="231"/>
    </row>
    <row r="17" spans="2:10" ht="23.25" x14ac:dyDescent="0.25">
      <c r="B17" s="219">
        <v>7737</v>
      </c>
      <c r="C17" s="5" t="s">
        <v>27</v>
      </c>
      <c r="D17" s="215" t="s">
        <v>175</v>
      </c>
      <c r="E17" s="176" t="s">
        <v>17</v>
      </c>
      <c r="F17" s="220">
        <v>42470</v>
      </c>
      <c r="G17" s="221">
        <v>0.45833333333333331</v>
      </c>
      <c r="H17" s="231"/>
      <c r="I17" s="231" t="s">
        <v>16</v>
      </c>
      <c r="J17" s="231"/>
    </row>
    <row r="18" spans="2:10" ht="23.25" x14ac:dyDescent="0.25">
      <c r="B18" s="219">
        <v>7738</v>
      </c>
      <c r="C18" s="10" t="s">
        <v>146</v>
      </c>
      <c r="D18" s="5" t="s">
        <v>27</v>
      </c>
      <c r="E18" s="176" t="s">
        <v>15</v>
      </c>
      <c r="F18" s="220">
        <v>42476</v>
      </c>
      <c r="G18" s="221">
        <v>0.625</v>
      </c>
      <c r="H18" s="231"/>
      <c r="I18" s="231" t="s">
        <v>16</v>
      </c>
      <c r="J18" s="231"/>
    </row>
    <row r="19" spans="2:10" ht="23.25" x14ac:dyDescent="0.25">
      <c r="B19" s="219">
        <v>7739</v>
      </c>
      <c r="C19" s="214" t="s">
        <v>176</v>
      </c>
      <c r="D19" s="89" t="s">
        <v>177</v>
      </c>
      <c r="E19" s="176" t="s">
        <v>15</v>
      </c>
      <c r="F19" s="220">
        <v>42476</v>
      </c>
      <c r="G19" s="221">
        <v>0.72916666666666663</v>
      </c>
      <c r="H19" s="231"/>
      <c r="I19" s="231" t="s">
        <v>16</v>
      </c>
      <c r="J19" s="231"/>
    </row>
    <row r="20" spans="2:10" ht="23.25" x14ac:dyDescent="0.25">
      <c r="B20" s="219">
        <v>7740</v>
      </c>
      <c r="C20" s="89" t="s">
        <v>177</v>
      </c>
      <c r="D20" s="5" t="s">
        <v>27</v>
      </c>
      <c r="E20" s="176" t="s">
        <v>15</v>
      </c>
      <c r="F20" s="220">
        <v>42490</v>
      </c>
      <c r="G20" s="221">
        <v>0.64583333333333337</v>
      </c>
      <c r="H20" s="231"/>
      <c r="I20" s="231" t="s">
        <v>16</v>
      </c>
      <c r="J20" s="231"/>
    </row>
    <row r="21" spans="2:10" ht="23.25" x14ac:dyDescent="0.25">
      <c r="B21" s="219">
        <v>7741</v>
      </c>
      <c r="C21" s="215" t="s">
        <v>175</v>
      </c>
      <c r="D21" s="10" t="s">
        <v>146</v>
      </c>
      <c r="E21" s="176" t="s">
        <v>23</v>
      </c>
      <c r="F21" s="220">
        <v>42493</v>
      </c>
      <c r="G21" s="221">
        <v>0.77083333333333337</v>
      </c>
      <c r="H21" s="231"/>
      <c r="I21" s="231" t="s">
        <v>16</v>
      </c>
      <c r="J21" s="231"/>
    </row>
    <row r="22" spans="2:10" ht="23.25" x14ac:dyDescent="0.25">
      <c r="B22" s="219">
        <v>7742</v>
      </c>
      <c r="C22" s="214" t="s">
        <v>176</v>
      </c>
      <c r="D22" s="215" t="s">
        <v>175</v>
      </c>
      <c r="E22" s="176" t="s">
        <v>15</v>
      </c>
      <c r="F22" s="220">
        <v>42497</v>
      </c>
      <c r="G22" s="221">
        <v>0.72916666666666663</v>
      </c>
      <c r="H22" s="231"/>
      <c r="I22" s="231" t="s">
        <v>16</v>
      </c>
      <c r="J22" s="231"/>
    </row>
    <row r="23" spans="2:10" ht="23.25" x14ac:dyDescent="0.25">
      <c r="B23" s="219">
        <v>7743</v>
      </c>
      <c r="C23" s="10" t="s">
        <v>146</v>
      </c>
      <c r="D23" s="89" t="s">
        <v>177</v>
      </c>
      <c r="E23" s="176" t="s">
        <v>15</v>
      </c>
      <c r="F23" s="220">
        <v>42497</v>
      </c>
      <c r="G23" s="221">
        <v>0.625</v>
      </c>
      <c r="H23" s="231"/>
      <c r="I23" s="231" t="s">
        <v>16</v>
      </c>
      <c r="J23" s="231"/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AL35"/>
  <sheetViews>
    <sheetView topLeftCell="K1" zoomScaleNormal="100" workbookViewId="0">
      <selection activeCell="X12" sqref="X12"/>
    </sheetView>
  </sheetViews>
  <sheetFormatPr defaultRowHeight="15" x14ac:dyDescent="0.25"/>
  <cols>
    <col min="1" max="1" width="4.28515625" customWidth="1"/>
    <col min="2" max="2" width="35.7109375" hidden="1" customWidth="1"/>
    <col min="3" max="3" width="11.140625" hidden="1" customWidth="1"/>
    <col min="4" max="4" width="15.140625" hidden="1" customWidth="1"/>
    <col min="5" max="5" width="10.85546875" hidden="1" customWidth="1"/>
    <col min="6" max="6" width="11.7109375" hidden="1" customWidth="1"/>
    <col min="7" max="7" width="14.140625" hidden="1" customWidth="1"/>
    <col min="8" max="8" width="15.85546875" hidden="1" customWidth="1"/>
    <col min="9" max="9" width="14.42578125" style="239" hidden="1" customWidth="1"/>
    <col min="10" max="10" width="14.42578125" hidden="1" customWidth="1"/>
    <col min="11" max="11" width="9.140625" customWidth="1"/>
    <col min="12" max="12" width="14.28515625" bestFit="1" customWidth="1"/>
    <col min="13" max="13" width="9.140625" style="3"/>
    <col min="14" max="14" width="12.140625" style="244" customWidth="1"/>
    <col min="15" max="15" width="10.7109375" customWidth="1"/>
    <col min="16" max="16" width="34" customWidth="1"/>
    <col min="17" max="17" width="14.28515625" customWidth="1"/>
    <col min="18" max="18" width="10" bestFit="1" customWidth="1"/>
    <col min="19" max="19" width="10.7109375" bestFit="1" customWidth="1"/>
    <col min="20" max="20" width="13.28515625" bestFit="1" customWidth="1"/>
    <col min="21" max="21" width="15.85546875" bestFit="1" customWidth="1"/>
    <col min="22" max="22" width="14.42578125" style="239" bestFit="1" customWidth="1"/>
    <col min="24" max="27" width="9.140625" style="149"/>
    <col min="38" max="38" width="9.140625" style="92"/>
  </cols>
  <sheetData>
    <row r="1" spans="2:38" ht="15.75" thickBot="1" x14ac:dyDescent="0.3"/>
    <row r="2" spans="2:38" ht="23.25" x14ac:dyDescent="0.25">
      <c r="B2" s="305" t="s">
        <v>136</v>
      </c>
      <c r="C2" s="306"/>
      <c r="D2" s="306"/>
      <c r="E2" s="306"/>
      <c r="F2" s="306"/>
      <c r="G2" s="306"/>
      <c r="H2" s="306"/>
      <c r="I2" s="307"/>
      <c r="J2" s="146"/>
      <c r="L2" s="308" t="s">
        <v>136</v>
      </c>
      <c r="M2" s="309"/>
      <c r="N2" s="309"/>
      <c r="O2" s="309"/>
      <c r="P2" s="309"/>
      <c r="Q2" s="309"/>
      <c r="R2" s="309"/>
      <c r="S2" s="309"/>
      <c r="T2" s="309"/>
      <c r="U2" s="309"/>
      <c r="V2" s="310"/>
    </row>
    <row r="3" spans="2:38" ht="24" thickBot="1" x14ac:dyDescent="0.3">
      <c r="B3" s="67" t="s">
        <v>128</v>
      </c>
      <c r="C3" s="68" t="s">
        <v>129</v>
      </c>
      <c r="D3" s="68" t="s">
        <v>130</v>
      </c>
      <c r="E3" s="68" t="s">
        <v>131</v>
      </c>
      <c r="F3" s="68" t="s">
        <v>132</v>
      </c>
      <c r="G3" s="68" t="s">
        <v>133</v>
      </c>
      <c r="H3" s="68" t="s">
        <v>134</v>
      </c>
      <c r="I3" s="240" t="s">
        <v>135</v>
      </c>
      <c r="J3" s="150" t="s">
        <v>213</v>
      </c>
      <c r="L3" s="67" t="s">
        <v>195</v>
      </c>
      <c r="M3" s="147" t="s">
        <v>180</v>
      </c>
      <c r="N3" s="245" t="s">
        <v>129</v>
      </c>
      <c r="O3" s="147"/>
      <c r="P3" s="147" t="s">
        <v>128</v>
      </c>
      <c r="Q3" s="68" t="s">
        <v>130</v>
      </c>
      <c r="R3" s="68" t="s">
        <v>131</v>
      </c>
      <c r="S3" s="68" t="s">
        <v>132</v>
      </c>
      <c r="T3" s="68" t="s">
        <v>133</v>
      </c>
      <c r="U3" s="68" t="s">
        <v>134</v>
      </c>
      <c r="V3" s="240" t="s">
        <v>135</v>
      </c>
      <c r="X3"/>
      <c r="Y3"/>
      <c r="Z3"/>
      <c r="AA3"/>
      <c r="AL3"/>
    </row>
    <row r="4" spans="2:38" ht="34.5" x14ac:dyDescent="0.25">
      <c r="B4" s="143" t="s">
        <v>14</v>
      </c>
      <c r="C4" s="144">
        <f>E4*2</f>
        <v>28</v>
      </c>
      <c r="D4" s="144">
        <f>E4+F4</f>
        <v>14</v>
      </c>
      <c r="E4" s="144">
        <f t="shared" ref="E4:E11" si="0">SUMPRODUCT(--(Squadra_A=B4),--(RSA&gt;RSB))+SUMPRODUCT(--(Squadra_B=B4),--(RSB&gt;RSA))</f>
        <v>14</v>
      </c>
      <c r="F4" s="144">
        <f t="shared" ref="F4:F11" si="1">SUMPRODUCT(--(Squadra_A=B4),--(RSA&lt;RSB))+SUMPRODUCT(--(Squadra_B=B4),--(RSB&lt;RSA))</f>
        <v>0</v>
      </c>
      <c r="G4" s="144">
        <f t="shared" ref="G4:G11" si="2">SUMIFS(RSA,Squadra_A,B4)+SUMIFS(RSB,Squadra_B,B4)</f>
        <v>879</v>
      </c>
      <c r="H4" s="144">
        <f t="shared" ref="H4:H11" si="3">SUMIFS(RSB,Squadra_A,B4)+SUMIFS(RSA,Squadra_B,B4)</f>
        <v>523</v>
      </c>
      <c r="I4" s="241">
        <f>G4-H4</f>
        <v>356</v>
      </c>
      <c r="J4" s="151">
        <f>C4+(I4/10000)</f>
        <v>28.035599999999999</v>
      </c>
      <c r="L4" s="206" t="s">
        <v>196</v>
      </c>
      <c r="M4" s="233">
        <v>1</v>
      </c>
      <c r="N4" s="243">
        <f>LARGE($J$4:$J$11,M4)</f>
        <v>28.035599999999999</v>
      </c>
      <c r="O4" s="184"/>
      <c r="P4" s="148" t="str">
        <f>INDEX(B$4:B$11,_xlfn.AGGREGATE(15,6,(ROW($L$4:$L$11)-ROW($L$4)+1)/($J$4:$J$11=$N4),COUNTIF($N$4:$O4,$N4)))</f>
        <v>LIBERTAS MONCALIERI B</v>
      </c>
      <c r="Q4" s="173">
        <f>INDEX(D$4:D$11,_xlfn.AGGREGATE(15,6,(ROW($L$4:$L$11)-ROW($L$4)+1)/($J$4:$J$11=$N4),COUNTIF($N$4:$O4,$N4)))</f>
        <v>14</v>
      </c>
      <c r="R4" s="174">
        <f>INDEX(E$4:E$11,_xlfn.AGGREGATE(15,6,(ROW($L$4:$L$11)-ROW($L$4)+1)/($J$4:$J$11=$N4),COUNTIF($N$4:$O4,$N4)))</f>
        <v>14</v>
      </c>
      <c r="S4" s="174">
        <f>INDEX(F$4:F$11,_xlfn.AGGREGATE(15,6,(ROW($L$4:$L$11)-ROW($L$4)+1)/($J$4:$J$11=$N4),COUNTIF($N$4:$O4,$N4)))</f>
        <v>0</v>
      </c>
      <c r="T4" s="174">
        <f>INDEX(G$4:G$11,_xlfn.AGGREGATE(15,6,(ROW($L$4:$L$11)-ROW($L$4)+1)/($J$4:$J$11=$N4),COUNTIF($N$4:$O4,$N4)))</f>
        <v>879</v>
      </c>
      <c r="U4" s="174">
        <f>INDEX(H$4:H$11,_xlfn.AGGREGATE(15,6,(ROW($L$4:$L$11)-ROW($L$4)+1)/($J$4:$J$11=$N4),COUNTIF($N$4:$O4,$N4)))</f>
        <v>523</v>
      </c>
      <c r="V4" s="238">
        <f>INDEX(I$4:I$11,_xlfn.AGGREGATE(15,6,(ROW($L$4:$L$11)-ROW($L$4)+1)/($J$4:$J$11=$N4),COUNTIF($N$4:$O4,$N4)))</f>
        <v>356</v>
      </c>
      <c r="X4"/>
      <c r="Y4"/>
      <c r="Z4"/>
      <c r="AA4"/>
      <c r="AL4"/>
    </row>
    <row r="5" spans="2:38" ht="34.5" x14ac:dyDescent="0.25">
      <c r="B5" s="73" t="s">
        <v>13</v>
      </c>
      <c r="C5" s="142">
        <f t="shared" ref="C5:C11" si="4">E5*2</f>
        <v>22</v>
      </c>
      <c r="D5" s="142">
        <f t="shared" ref="D5:D11" si="5">E5+F5</f>
        <v>13</v>
      </c>
      <c r="E5" s="142">
        <f t="shared" si="0"/>
        <v>11</v>
      </c>
      <c r="F5" s="142">
        <f t="shared" si="1"/>
        <v>2</v>
      </c>
      <c r="G5" s="142">
        <f t="shared" si="2"/>
        <v>788</v>
      </c>
      <c r="H5" s="142">
        <f t="shared" si="3"/>
        <v>571</v>
      </c>
      <c r="I5" s="242">
        <f t="shared" ref="I5:I11" si="6">G5-H5</f>
        <v>217</v>
      </c>
      <c r="J5" s="151">
        <f t="shared" ref="J5:J33" si="7">C5+(I5/10000)</f>
        <v>22.021699999999999</v>
      </c>
      <c r="L5" s="229" t="s">
        <v>197</v>
      </c>
      <c r="M5" s="234">
        <v>2</v>
      </c>
      <c r="N5" s="243">
        <f t="shared" ref="N5:N11" si="8">LARGE($J$4:$J$11,M5)</f>
        <v>22.021699999999999</v>
      </c>
      <c r="O5" s="184"/>
      <c r="P5" s="168" t="str">
        <f>INDEX(B$4:B$11,_xlfn.AGGREGATE(15,6,(ROW($L$4:$L$11)-ROW($L$4)+1)/($J$4:$J$11=$N5),COUNTIF($N$4:$O5,$N5)))</f>
        <v>JUNIOR CASALE M.</v>
      </c>
      <c r="Q5" s="174">
        <f>INDEX(D$4:D$11,_xlfn.AGGREGATE(15,6,(ROW($L$4:$L$11)-ROW($L$4)+1)/($J$4:$J$11=$N5),COUNTIF($N$4:$O5,$N5)))</f>
        <v>13</v>
      </c>
      <c r="R5" s="174">
        <f>INDEX(E$4:E$11,_xlfn.AGGREGATE(15,6,(ROW($L$4:$L$11)-ROW($L$4)+1)/($J$4:$J$11=$N5),COUNTIF($N$4:$O5,$N5)))</f>
        <v>11</v>
      </c>
      <c r="S5" s="174">
        <f>INDEX(F$4:F$11,_xlfn.AGGREGATE(15,6,(ROW($L$4:$L$11)-ROW($L$4)+1)/($J$4:$J$11=$N5),COUNTIF($N$4:$O5,$N5)))</f>
        <v>2</v>
      </c>
      <c r="T5" s="174">
        <f>INDEX(G$4:G$11,_xlfn.AGGREGATE(15,6,(ROW($L$4:$L$11)-ROW($L$4)+1)/($J$4:$J$11=$N5),COUNTIF($N$4:$O5,$N5)))</f>
        <v>788</v>
      </c>
      <c r="U5" s="174">
        <f>INDEX(H$4:H$11,_xlfn.AGGREGATE(15,6,(ROW($L$4:$L$11)-ROW($L$4)+1)/($J$4:$J$11=$N5),COUNTIF($N$4:$O5,$N5)))</f>
        <v>571</v>
      </c>
      <c r="V5" s="238">
        <f>INDEX(I$4:I$11,_xlfn.AGGREGATE(15,6,(ROW($L$4:$L$11)-ROW($L$4)+1)/($J$4:$J$11=$N5),COUNTIF($N$4:$O5,$N5)))</f>
        <v>217</v>
      </c>
      <c r="X5"/>
      <c r="Y5"/>
      <c r="Z5"/>
      <c r="AA5"/>
      <c r="AL5"/>
    </row>
    <row r="6" spans="2:38" ht="30" customHeight="1" x14ac:dyDescent="0.25">
      <c r="B6" s="76" t="s">
        <v>20</v>
      </c>
      <c r="C6" s="142">
        <f t="shared" si="4"/>
        <v>18</v>
      </c>
      <c r="D6" s="142">
        <f t="shared" si="5"/>
        <v>13</v>
      </c>
      <c r="E6" s="142">
        <f t="shared" si="0"/>
        <v>9</v>
      </c>
      <c r="F6" s="142">
        <f t="shared" si="1"/>
        <v>4</v>
      </c>
      <c r="G6" s="142">
        <f t="shared" si="2"/>
        <v>778</v>
      </c>
      <c r="H6" s="142">
        <f t="shared" si="3"/>
        <v>588</v>
      </c>
      <c r="I6" s="242">
        <f t="shared" si="6"/>
        <v>190</v>
      </c>
      <c r="J6" s="151">
        <f t="shared" si="7"/>
        <v>18.018999999999998</v>
      </c>
      <c r="L6" s="229" t="s">
        <v>198</v>
      </c>
      <c r="M6" s="234">
        <v>3</v>
      </c>
      <c r="N6" s="243">
        <f t="shared" si="8"/>
        <v>18.018999999999998</v>
      </c>
      <c r="O6" s="184"/>
      <c r="P6" s="170" t="str">
        <f>INDEX(B$4:B$11,_xlfn.AGGREGATE(15,6,(ROW($L$4:$L$11)-ROW($L$4)+1)/($J$4:$J$11=$N6),COUNTIF($N$4:$O6,$N6)))</f>
        <v>BASKET VENARIA</v>
      </c>
      <c r="Q6" s="174">
        <f>INDEX(D$4:D$11,_xlfn.AGGREGATE(15,6,(ROW($L$4:$L$11)-ROW($L$4)+1)/($J$4:$J$11=$N6),COUNTIF($N$4:$O6,$N6)))</f>
        <v>13</v>
      </c>
      <c r="R6" s="174">
        <f>INDEX(E$4:E$11,_xlfn.AGGREGATE(15,6,(ROW($L$4:$L$11)-ROW($L$4)+1)/($J$4:$J$11=$N6),COUNTIF($N$4:$O6,$N6)))</f>
        <v>9</v>
      </c>
      <c r="S6" s="174">
        <f>INDEX(F$4:F$11,_xlfn.AGGREGATE(15,6,(ROW($L$4:$L$11)-ROW($L$4)+1)/($J$4:$J$11=$N6),COUNTIF($N$4:$O6,$N6)))</f>
        <v>4</v>
      </c>
      <c r="T6" s="174">
        <f>INDEX(G$4:G$11,_xlfn.AGGREGATE(15,6,(ROW($L$4:$L$11)-ROW($L$4)+1)/($J$4:$J$11=$N6),COUNTIF($N$4:$O6,$N6)))</f>
        <v>778</v>
      </c>
      <c r="U6" s="174">
        <f>INDEX(H$4:H$11,_xlfn.AGGREGATE(15,6,(ROW($L$4:$L$11)-ROW($L$4)+1)/($J$4:$J$11=$N6),COUNTIF($N$4:$O6,$N6)))</f>
        <v>588</v>
      </c>
      <c r="V6" s="238">
        <f>INDEX(I$4:I$11,_xlfn.AGGREGATE(15,6,(ROW($L$4:$L$11)-ROW($L$4)+1)/($J$4:$J$11=$N6),COUNTIF($N$4:$O6,$N6)))</f>
        <v>190</v>
      </c>
      <c r="X6"/>
      <c r="Y6"/>
      <c r="Z6"/>
      <c r="AA6"/>
      <c r="AL6"/>
    </row>
    <row r="7" spans="2:38" ht="30" customHeight="1" x14ac:dyDescent="0.25">
      <c r="B7" s="69" t="s">
        <v>27</v>
      </c>
      <c r="C7" s="142">
        <f t="shared" si="4"/>
        <v>14</v>
      </c>
      <c r="D7" s="142">
        <f t="shared" si="5"/>
        <v>14</v>
      </c>
      <c r="E7" s="142">
        <f t="shared" si="0"/>
        <v>7</v>
      </c>
      <c r="F7" s="142">
        <f t="shared" si="1"/>
        <v>7</v>
      </c>
      <c r="G7" s="142">
        <f t="shared" si="2"/>
        <v>812</v>
      </c>
      <c r="H7" s="142">
        <f t="shared" si="3"/>
        <v>762</v>
      </c>
      <c r="I7" s="242">
        <f t="shared" si="6"/>
        <v>50</v>
      </c>
      <c r="J7" s="151">
        <f t="shared" si="7"/>
        <v>14.005000000000001</v>
      </c>
      <c r="L7" s="229" t="s">
        <v>199</v>
      </c>
      <c r="M7" s="234">
        <v>4</v>
      </c>
      <c r="N7" s="243">
        <f t="shared" si="8"/>
        <v>14.005000000000001</v>
      </c>
      <c r="O7" s="184"/>
      <c r="P7" s="148" t="str">
        <f>INDEX(B$4:B$11,_xlfn.AGGREGATE(15,6,(ROW($L$4:$L$11)-ROW($L$4)+1)/($J$4:$J$11=$N7),COUNTIF($N$4:$O7,$N7)))</f>
        <v>PALLACANESTRO TORINO</v>
      </c>
      <c r="Q7" s="174">
        <f>INDEX(D$4:D$11,_xlfn.AGGREGATE(15,6,(ROW($L$4:$L$11)-ROW($L$4)+1)/($J$4:$J$11=$N7),COUNTIF($N$4:$O7,$N7)))</f>
        <v>14</v>
      </c>
      <c r="R7" s="174">
        <f>INDEX(E$4:E$11,_xlfn.AGGREGATE(15,6,(ROW($L$4:$L$11)-ROW($L$4)+1)/($J$4:$J$11=$N7),COUNTIF($N$4:$O7,$N7)))</f>
        <v>7</v>
      </c>
      <c r="S7" s="174">
        <f>INDEX(F$4:F$11,_xlfn.AGGREGATE(15,6,(ROW($L$4:$L$11)-ROW($L$4)+1)/($J$4:$J$11=$N7),COUNTIF($N$4:$O7,$N7)))</f>
        <v>7</v>
      </c>
      <c r="T7" s="174">
        <f>INDEX(G$4:G$11,_xlfn.AGGREGATE(15,6,(ROW($L$4:$L$11)-ROW($L$4)+1)/($J$4:$J$11=$N7),COUNTIF($N$4:$O7,$N7)))</f>
        <v>812</v>
      </c>
      <c r="U7" s="174">
        <f>INDEX(H$4:H$11,_xlfn.AGGREGATE(15,6,(ROW($L$4:$L$11)-ROW($L$4)+1)/($J$4:$J$11=$N7),COUNTIF($N$4:$O7,$N7)))</f>
        <v>762</v>
      </c>
      <c r="V7" s="238">
        <f>INDEX(I$4:I$11,_xlfn.AGGREGATE(15,6,(ROW($L$4:$L$11)-ROW($L$4)+1)/($J$4:$J$11=$N7),COUNTIF($N$4:$O7,$N7)))</f>
        <v>50</v>
      </c>
      <c r="X7"/>
      <c r="Y7"/>
      <c r="Z7"/>
      <c r="AA7"/>
      <c r="AL7"/>
    </row>
    <row r="8" spans="2:38" ht="30" customHeight="1" x14ac:dyDescent="0.25">
      <c r="B8" s="70" t="s">
        <v>26</v>
      </c>
      <c r="C8" s="142">
        <f t="shared" si="4"/>
        <v>14</v>
      </c>
      <c r="D8" s="142">
        <f t="shared" si="5"/>
        <v>13</v>
      </c>
      <c r="E8" s="142">
        <f t="shared" si="0"/>
        <v>7</v>
      </c>
      <c r="F8" s="142">
        <f t="shared" si="1"/>
        <v>6</v>
      </c>
      <c r="G8" s="142">
        <f t="shared" si="2"/>
        <v>679</v>
      </c>
      <c r="H8" s="142">
        <f t="shared" si="3"/>
        <v>674</v>
      </c>
      <c r="I8" s="242">
        <f t="shared" si="6"/>
        <v>5</v>
      </c>
      <c r="J8" s="151">
        <f t="shared" si="7"/>
        <v>14.000500000000001</v>
      </c>
      <c r="L8" s="229" t="s">
        <v>200</v>
      </c>
      <c r="M8" s="234">
        <v>5</v>
      </c>
      <c r="N8" s="243">
        <f t="shared" si="8"/>
        <v>14.000500000000001</v>
      </c>
      <c r="O8" s="184"/>
      <c r="P8" s="171" t="str">
        <f>INDEX(B$4:B$11,_xlfn.AGGREGATE(15,6,(ROW($L$4:$L$11)-ROW($L$4)+1)/($J$4:$J$11=$N8),COUNTIF($N$4:$O8,$N8)))</f>
        <v>LIBERTAS MONCALIERI A</v>
      </c>
      <c r="Q8" s="174">
        <f>INDEX(D$4:D$11,_xlfn.AGGREGATE(15,6,(ROW($L$4:$L$11)-ROW($L$4)+1)/($J$4:$J$11=$N8),COUNTIF($N$4:$O8,$N8)))</f>
        <v>13</v>
      </c>
      <c r="R8" s="174">
        <f>INDEX(E$4:E$11,_xlfn.AGGREGATE(15,6,(ROW($L$4:$L$11)-ROW($L$4)+1)/($J$4:$J$11=$N8),COUNTIF($N$4:$O8,$N8)))</f>
        <v>7</v>
      </c>
      <c r="S8" s="174">
        <f>INDEX(F$4:F$11,_xlfn.AGGREGATE(15,6,(ROW($L$4:$L$11)-ROW($L$4)+1)/($J$4:$J$11=$N8),COUNTIF($N$4:$O8,$N8)))</f>
        <v>6</v>
      </c>
      <c r="T8" s="174">
        <f>INDEX(G$4:G$11,_xlfn.AGGREGATE(15,6,(ROW($L$4:$L$11)-ROW($L$4)+1)/($J$4:$J$11=$N8),COUNTIF($N$4:$O8,$N8)))</f>
        <v>679</v>
      </c>
      <c r="U8" s="174">
        <f>INDEX(H$4:H$11,_xlfn.AGGREGATE(15,6,(ROW($L$4:$L$11)-ROW($L$4)+1)/($J$4:$J$11=$N8),COUNTIF($N$4:$O8,$N8)))</f>
        <v>674</v>
      </c>
      <c r="V8" s="238">
        <f>INDEX(I$4:I$11,_xlfn.AGGREGATE(15,6,(ROW($L$4:$L$11)-ROW($L$4)+1)/($J$4:$J$11=$N8),COUNTIF($N$4:$O8,$N8)))</f>
        <v>5</v>
      </c>
      <c r="X8"/>
      <c r="Y8"/>
      <c r="Z8"/>
      <c r="AA8"/>
      <c r="AL8"/>
    </row>
    <row r="9" spans="2:38" ht="30" customHeight="1" x14ac:dyDescent="0.25">
      <c r="B9" s="71" t="s">
        <v>30</v>
      </c>
      <c r="C9" s="142">
        <f t="shared" si="4"/>
        <v>6</v>
      </c>
      <c r="D9" s="142">
        <f t="shared" si="5"/>
        <v>13</v>
      </c>
      <c r="E9" s="142">
        <f t="shared" si="0"/>
        <v>3</v>
      </c>
      <c r="F9" s="142">
        <f t="shared" si="1"/>
        <v>10</v>
      </c>
      <c r="G9" s="142">
        <f t="shared" si="2"/>
        <v>575</v>
      </c>
      <c r="H9" s="142">
        <f>SUMIFS(RSB,Squadra_A,B9)+SUMIFS(RSA,Squadra_B,B9)</f>
        <v>812</v>
      </c>
      <c r="I9" s="242">
        <f t="shared" si="6"/>
        <v>-237</v>
      </c>
      <c r="J9" s="151">
        <f t="shared" si="7"/>
        <v>5.9763000000000002</v>
      </c>
      <c r="L9" s="229" t="s">
        <v>201</v>
      </c>
      <c r="M9" s="234">
        <v>6</v>
      </c>
      <c r="N9" s="243">
        <f t="shared" si="8"/>
        <v>5.9804000000000004</v>
      </c>
      <c r="O9" s="184"/>
      <c r="P9" s="172" t="str">
        <f>INDEX(B$4:B$11,_xlfn.AGGREGATE(15,6,(ROW($L$4:$L$11)-ROW($L$4)+1)/($J$4:$J$11=$N9),COUNTIF($N$4:$O9,$N9)))</f>
        <v>BC CASTELNUOVO SCRIVIA</v>
      </c>
      <c r="Q9" s="174">
        <f>INDEX(D$4:D$11,_xlfn.AGGREGATE(15,6,(ROW($L$4:$L$11)-ROW($L$4)+1)/($J$4:$J$11=$N9),COUNTIF($N$4:$O9,$N9)))</f>
        <v>14</v>
      </c>
      <c r="R9" s="174">
        <f>INDEX(E$4:E$11,_xlfn.AGGREGATE(15,6,(ROW($L$4:$L$11)-ROW($L$4)+1)/($J$4:$J$11=$N9),COUNTIF($N$4:$O9,$N9)))</f>
        <v>3</v>
      </c>
      <c r="S9" s="174">
        <f>INDEX(F$4:F$11,_xlfn.AGGREGATE(15,6,(ROW($L$4:$L$11)-ROW($L$4)+1)/($J$4:$J$11=$N9),COUNTIF($N$4:$O9,$N9)))</f>
        <v>11</v>
      </c>
      <c r="T9" s="174">
        <f>INDEX(G$4:G$11,_xlfn.AGGREGATE(15,6,(ROW($L$4:$L$11)-ROW($L$4)+1)/($J$4:$J$11=$N9),COUNTIF($N$4:$O9,$N9)))</f>
        <v>688</v>
      </c>
      <c r="U9" s="174">
        <f>INDEX(H$4:H$11,_xlfn.AGGREGATE(15,6,(ROW($L$4:$L$11)-ROW($L$4)+1)/($J$4:$J$11=$N9),COUNTIF($N$4:$O9,$N9)))</f>
        <v>884</v>
      </c>
      <c r="V9" s="238">
        <f>INDEX(I$4:I$11,_xlfn.AGGREGATE(15,6,(ROW($L$4:$L$11)-ROW($L$4)+1)/($J$4:$J$11=$N9),COUNTIF($N$4:$O9,$N9)))</f>
        <v>-196</v>
      </c>
      <c r="X9"/>
      <c r="Y9"/>
      <c r="Z9"/>
      <c r="AA9"/>
      <c r="AL9"/>
    </row>
    <row r="10" spans="2:38" ht="30" customHeight="1" x14ac:dyDescent="0.25">
      <c r="B10" s="72" t="s">
        <v>21</v>
      </c>
      <c r="C10" s="142">
        <f t="shared" si="4"/>
        <v>6</v>
      </c>
      <c r="D10" s="142">
        <f t="shared" si="5"/>
        <v>14</v>
      </c>
      <c r="E10" s="142">
        <f t="shared" si="0"/>
        <v>3</v>
      </c>
      <c r="F10" s="142">
        <f t="shared" si="1"/>
        <v>11</v>
      </c>
      <c r="G10" s="142">
        <f t="shared" si="2"/>
        <v>688</v>
      </c>
      <c r="H10" s="142">
        <f t="shared" si="3"/>
        <v>884</v>
      </c>
      <c r="I10" s="242">
        <f t="shared" si="6"/>
        <v>-196</v>
      </c>
      <c r="J10" s="151">
        <f t="shared" si="7"/>
        <v>5.9804000000000004</v>
      </c>
      <c r="L10" s="229" t="s">
        <v>202</v>
      </c>
      <c r="M10" s="234">
        <v>7</v>
      </c>
      <c r="N10" s="243">
        <f t="shared" si="8"/>
        <v>5.9763000000000002</v>
      </c>
      <c r="O10" s="184"/>
      <c r="P10" s="167" t="str">
        <f>INDEX(B$4:B$11,_xlfn.AGGREGATE(15,6,(ROW($L$4:$L$11)-ROW($L$4)+1)/($J$4:$J$11=$N10),COUNTIF($N$4:$O10,$N10)))</f>
        <v>LETTERA 22 IVREA</v>
      </c>
      <c r="Q10" s="174">
        <f>INDEX(D$4:D$11,_xlfn.AGGREGATE(15,6,(ROW($L$4:$L$11)-ROW($L$4)+1)/($J$4:$J$11=$N10),COUNTIF($N$4:$O10,$N10)))</f>
        <v>13</v>
      </c>
      <c r="R10" s="174">
        <f>INDEX(E$4:E$11,_xlfn.AGGREGATE(15,6,(ROW($L$4:$L$11)-ROW($L$4)+1)/($J$4:$J$11=$N10),COUNTIF($N$4:$O10,$N10)))</f>
        <v>3</v>
      </c>
      <c r="S10" s="174">
        <f>INDEX(F$4:F$11,_xlfn.AGGREGATE(15,6,(ROW($L$4:$L$11)-ROW($L$4)+1)/($J$4:$J$11=$N10),COUNTIF($N$4:$O10,$N10)))</f>
        <v>10</v>
      </c>
      <c r="T10" s="174">
        <f>INDEX(G$4:G$11,_xlfn.AGGREGATE(15,6,(ROW($L$4:$L$11)-ROW($L$4)+1)/($J$4:$J$11=$N10),COUNTIF($N$4:$O10,$N10)))</f>
        <v>575</v>
      </c>
      <c r="U10" s="174">
        <f>INDEX(H$4:H$11,_xlfn.AGGREGATE(15,6,(ROW($L$4:$L$11)-ROW($L$4)+1)/($J$4:$J$11=$N10),COUNTIF($N$4:$O10,$N10)))</f>
        <v>812</v>
      </c>
      <c r="V10" s="238">
        <f>INDEX(I$4:I$11,_xlfn.AGGREGATE(15,6,(ROW($L$4:$L$11)-ROW($L$4)+1)/($J$4:$J$11=$N10),COUNTIF($N$4:$O10,$N10)))</f>
        <v>-237</v>
      </c>
      <c r="X10"/>
      <c r="Y10"/>
      <c r="Z10"/>
      <c r="AA10"/>
      <c r="AL10"/>
    </row>
    <row r="11" spans="2:38" ht="30" customHeight="1" x14ac:dyDescent="0.25">
      <c r="B11" s="74" t="s">
        <v>31</v>
      </c>
      <c r="C11" s="142">
        <f t="shared" si="4"/>
        <v>0</v>
      </c>
      <c r="D11" s="142">
        <f t="shared" si="5"/>
        <v>14</v>
      </c>
      <c r="E11" s="142">
        <f t="shared" si="0"/>
        <v>0</v>
      </c>
      <c r="F11" s="142">
        <f t="shared" si="1"/>
        <v>14</v>
      </c>
      <c r="G11" s="142">
        <f t="shared" si="2"/>
        <v>562</v>
      </c>
      <c r="H11" s="142">
        <f t="shared" si="3"/>
        <v>947</v>
      </c>
      <c r="I11" s="242">
        <f t="shared" si="6"/>
        <v>-385</v>
      </c>
      <c r="J11" s="151">
        <f t="shared" si="7"/>
        <v>-3.85E-2</v>
      </c>
      <c r="L11" s="229" t="s">
        <v>203</v>
      </c>
      <c r="M11" s="234">
        <v>8</v>
      </c>
      <c r="N11" s="243">
        <f t="shared" si="8"/>
        <v>-3.85E-2</v>
      </c>
      <c r="O11" s="184"/>
      <c r="P11" s="169" t="str">
        <f>INDEX(B$4:B$11,_xlfn.AGGREGATE(15,6,(ROW($L$4:$L$11)-ROW($L$4)+1)/($J$4:$J$11=$N11),COUNTIF($N$4:$O11,$N11)))</f>
        <v>AZZURRA BASKET VCO</v>
      </c>
      <c r="Q11" s="174">
        <f>INDEX(D$4:D$11,_xlfn.AGGREGATE(15,6,(ROW($L$4:$L$11)-ROW($L$4)+1)/($J$4:$J$11=$N11),COUNTIF($N$4:$O11,$N11)))</f>
        <v>14</v>
      </c>
      <c r="R11" s="174">
        <f>INDEX(E$4:E$11,_xlfn.AGGREGATE(15,6,(ROW($L$4:$L$11)-ROW($L$4)+1)/($J$4:$J$11=$N11),COUNTIF($N$4:$O11,$N11)))</f>
        <v>0</v>
      </c>
      <c r="S11" s="174">
        <f>INDEX(F$4:F$11,_xlfn.AGGREGATE(15,6,(ROW($L$4:$L$11)-ROW($L$4)+1)/($J$4:$J$11=$N11),COUNTIF($N$4:$O11,$N11)))</f>
        <v>14</v>
      </c>
      <c r="T11" s="174">
        <f>INDEX(G$4:G$11,_xlfn.AGGREGATE(15,6,(ROW($L$4:$L$11)-ROW($L$4)+1)/($J$4:$J$11=$N11),COUNTIF($N$4:$O11,$N11)))</f>
        <v>562</v>
      </c>
      <c r="U11" s="174">
        <f>INDEX(H$4:H$11,_xlfn.AGGREGATE(15,6,(ROW($L$4:$L$11)-ROW($L$4)+1)/($J$4:$J$11=$N11),COUNTIF($N$4:$O11,$N11)))</f>
        <v>947</v>
      </c>
      <c r="V11" s="238">
        <f>INDEX(I$4:I$11,_xlfn.AGGREGATE(15,6,(ROW($L$4:$L$11)-ROW($L$4)+1)/($J$4:$J$11=$N11),COUNTIF($N$4:$O11,$N11)))</f>
        <v>-385</v>
      </c>
      <c r="X11"/>
      <c r="Y11"/>
      <c r="Z11"/>
      <c r="AA11"/>
      <c r="AL11"/>
    </row>
    <row r="12" spans="2:38" ht="30" customHeight="1" thickBot="1" x14ac:dyDescent="0.3">
      <c r="J12" s="151"/>
      <c r="O12" s="92"/>
    </row>
    <row r="13" spans="2:38" ht="30" customHeight="1" x14ac:dyDescent="0.25">
      <c r="B13" s="302" t="s">
        <v>140</v>
      </c>
      <c r="C13" s="303"/>
      <c r="D13" s="303"/>
      <c r="E13" s="303"/>
      <c r="F13" s="303"/>
      <c r="G13" s="303"/>
      <c r="H13" s="303"/>
      <c r="I13" s="304"/>
      <c r="J13" s="146"/>
      <c r="L13" s="302" t="s">
        <v>140</v>
      </c>
      <c r="M13" s="303"/>
      <c r="N13" s="303"/>
      <c r="O13" s="303"/>
      <c r="P13" s="303"/>
      <c r="Q13" s="303"/>
      <c r="R13" s="303"/>
      <c r="S13" s="303"/>
      <c r="T13" s="303"/>
      <c r="U13" s="303"/>
      <c r="V13" s="304"/>
    </row>
    <row r="14" spans="2:38" ht="30" customHeight="1" thickBot="1" x14ac:dyDescent="0.3">
      <c r="B14" s="67" t="s">
        <v>128</v>
      </c>
      <c r="C14" s="68" t="s">
        <v>129</v>
      </c>
      <c r="D14" s="68" t="s">
        <v>130</v>
      </c>
      <c r="E14" s="68" t="s">
        <v>131</v>
      </c>
      <c r="F14" s="68" t="s">
        <v>132</v>
      </c>
      <c r="G14" s="68" t="s">
        <v>133</v>
      </c>
      <c r="H14" s="68" t="s">
        <v>134</v>
      </c>
      <c r="I14" s="240" t="s">
        <v>135</v>
      </c>
      <c r="J14" s="150" t="s">
        <v>213</v>
      </c>
      <c r="L14" s="67" t="s">
        <v>195</v>
      </c>
      <c r="M14" s="67" t="s">
        <v>180</v>
      </c>
      <c r="N14" s="245" t="s">
        <v>129</v>
      </c>
      <c r="O14" s="147"/>
      <c r="P14" s="147" t="s">
        <v>128</v>
      </c>
      <c r="Q14" s="68" t="s">
        <v>130</v>
      </c>
      <c r="R14" s="68" t="s">
        <v>131</v>
      </c>
      <c r="S14" s="68" t="s">
        <v>132</v>
      </c>
      <c r="T14" s="68" t="s">
        <v>133</v>
      </c>
      <c r="U14" s="68" t="s">
        <v>134</v>
      </c>
      <c r="V14" s="240" t="s">
        <v>135</v>
      </c>
    </row>
    <row r="15" spans="2:38" ht="30" customHeight="1" x14ac:dyDescent="0.25">
      <c r="B15" s="77" t="s">
        <v>20</v>
      </c>
      <c r="C15" s="66">
        <f>E15*2</f>
        <v>18</v>
      </c>
      <c r="D15" s="66">
        <f>E15+F15</f>
        <v>10</v>
      </c>
      <c r="E15" s="144">
        <f t="shared" ref="E15:E22" si="9">SUMPRODUCT(--(Squadra_C=B15),--(RSC&gt;RSD))+SUMPRODUCT(--(Squadra_D=B15),--(RSD&gt;RSC))</f>
        <v>9</v>
      </c>
      <c r="F15" s="144">
        <f t="shared" ref="F15:F22" si="10">SUMPRODUCT(--(Squadra_C=B15),--(RSC&lt;RSD))+SUMPRODUCT(--(Squadra_D=B15),--(RSD&lt;RSC))</f>
        <v>1</v>
      </c>
      <c r="G15" s="142">
        <f t="shared" ref="G15:G22" si="11">SUMIFS(RSC,Squadra_C,B15)+SUMIFS(RSD,Squadra_D,B15)</f>
        <v>744</v>
      </c>
      <c r="H15" s="142">
        <f t="shared" ref="H15:H22" si="12">SUMIFS(RSD,Squadra_C,B15)+SUMIFS(RSC,Squadra_D,B15)</f>
        <v>322</v>
      </c>
      <c r="I15" s="236">
        <f>G15-H15</f>
        <v>422</v>
      </c>
      <c r="J15" s="151">
        <f t="shared" si="7"/>
        <v>18.042200000000001</v>
      </c>
      <c r="L15" s="206" t="s">
        <v>204</v>
      </c>
      <c r="M15" s="206">
        <v>1</v>
      </c>
      <c r="N15" s="243">
        <f>LARGE($J$15:$J$22,M15)</f>
        <v>18.042200000000001</v>
      </c>
      <c r="O15" s="184"/>
      <c r="P15" s="179" t="str">
        <f>INDEX(B$15:B$22,_xlfn.AGGREGATE(15,6,(ROW($L$15:$L$22)-ROW($L$15)+1)/($J$15:$J$22=$N15),COUNTIF($N$15:$O15,$N15)))</f>
        <v>BASKET VENARIA</v>
      </c>
      <c r="Q15" s="177">
        <f>INDEX(D$15:D$22,_xlfn.AGGREGATE(15,6,(ROW($L$15:$L$22)-ROW($L$15)+1)/($J$15:$J$22=$N15),COUNTIF($N$15:$N15,$N15)))</f>
        <v>10</v>
      </c>
      <c r="R15" s="178">
        <f>INDEX(E$15:E$22,_xlfn.AGGREGATE(15,6,(ROW($L$15:$L$22)-ROW($L$15)+1)/($J$15:$J$22=$N15),COUNTIF($N$15:$N15,$N15)))</f>
        <v>9</v>
      </c>
      <c r="S15" s="178">
        <f>INDEX(F$15:F$22,_xlfn.AGGREGATE(15,6,(ROW($L$15:$L$22)-ROW($L$15)+1)/($J$15:$J$22=$N15),COUNTIF($N$15:$N15,$N15)))</f>
        <v>1</v>
      </c>
      <c r="T15" s="178">
        <f>INDEX(G$15:G$22,_xlfn.AGGREGATE(15,6,(ROW($L$15:$L$22)-ROW($L$15)+1)/($J$15:$J$22=$N15),COUNTIF($N$15:$N15,$N15)))</f>
        <v>744</v>
      </c>
      <c r="U15" s="178">
        <f>INDEX(H$15:H$22,_xlfn.AGGREGATE(15,6,(ROW($L$15:$L$22)-ROW($L$15)+1)/($J$15:$J$22=$N15),COUNTIF($N$15:$N15,$N15)))</f>
        <v>322</v>
      </c>
      <c r="V15" s="237">
        <f>INDEX(I$15:I$22,_xlfn.AGGREGATE(15,6,(ROW($L$15:$L$22)-ROW($L$15)+1)/($J$15:$J$22=$N15),COUNTIF($N$15:$N15,$N15)))</f>
        <v>422</v>
      </c>
    </row>
    <row r="16" spans="2:38" ht="30" customHeight="1" x14ac:dyDescent="0.25">
      <c r="B16" s="70" t="s">
        <v>146</v>
      </c>
      <c r="C16" s="66">
        <f t="shared" ref="C16:C22" si="13">E16*2</f>
        <v>18</v>
      </c>
      <c r="D16" s="66">
        <f t="shared" ref="D16:D22" si="14">E16+F16</f>
        <v>10</v>
      </c>
      <c r="E16" s="144">
        <f t="shared" si="9"/>
        <v>9</v>
      </c>
      <c r="F16" s="144">
        <f t="shared" si="10"/>
        <v>1</v>
      </c>
      <c r="G16" s="142">
        <f t="shared" si="11"/>
        <v>677</v>
      </c>
      <c r="H16" s="142">
        <f t="shared" si="12"/>
        <v>351</v>
      </c>
      <c r="I16" s="236">
        <f t="shared" ref="I16:I22" si="15">G16-H16</f>
        <v>326</v>
      </c>
      <c r="J16" s="151">
        <f t="shared" si="7"/>
        <v>18.032599999999999</v>
      </c>
      <c r="L16" s="206" t="s">
        <v>205</v>
      </c>
      <c r="M16" s="165">
        <v>2</v>
      </c>
      <c r="N16" s="243">
        <f t="shared" ref="N16:N22" si="16">LARGE($J$15:$J$22,M16)</f>
        <v>18.032599999999999</v>
      </c>
      <c r="O16" s="184"/>
      <c r="P16" s="171" t="str">
        <f>INDEX(B$15:B$22,_xlfn.AGGREGATE(15,6,(ROW($L$15:$L$22)-ROW($L$15)+1)/($J$15:$J$22=$N16),COUNTIF($N$15:$O16,$N16)))</f>
        <v>LIBERTAS MONCALIERI</v>
      </c>
      <c r="Q16" s="178">
        <f>INDEX(D$15:D$22,_xlfn.AGGREGATE(15,6,(ROW($L$15:$L$22)-ROW($L$15)+1)/($J$15:$J$22=$N16),COUNTIF($N$15:$N16,$N16)))</f>
        <v>10</v>
      </c>
      <c r="R16" s="178">
        <f>INDEX(E$15:E$22,_xlfn.AGGREGATE(15,6,(ROW($L$15:$L$22)-ROW($L$15)+1)/($J$15:$J$22=$N16),COUNTIF($N$15:$N16,$N16)))</f>
        <v>9</v>
      </c>
      <c r="S16" s="178">
        <f>INDEX(F$15:F$22,_xlfn.AGGREGATE(15,6,(ROW($L$15:$L$22)-ROW($L$15)+1)/($J$15:$J$22=$N16),COUNTIF($N$15:$N16,$N16)))</f>
        <v>1</v>
      </c>
      <c r="T16" s="178">
        <f>INDEX(G$15:G$22,_xlfn.AGGREGATE(15,6,(ROW($L$15:$L$22)-ROW($L$15)+1)/($J$15:$J$22=$N16),COUNTIF($N$15:$N16,$N16)))</f>
        <v>677</v>
      </c>
      <c r="U16" s="178">
        <f>INDEX(H$15:H$22,_xlfn.AGGREGATE(15,6,(ROW($L$15:$L$22)-ROW($L$15)+1)/($J$15:$J$22=$N16),COUNTIF($N$15:$N16,$N16)))</f>
        <v>351</v>
      </c>
      <c r="V16" s="237">
        <f>INDEX(I$15:I$22,_xlfn.AGGREGATE(15,6,(ROW($L$15:$L$22)-ROW($L$15)+1)/($J$15:$J$22=$N16),COUNTIF($N$15:$N16,$N16)))</f>
        <v>326</v>
      </c>
    </row>
    <row r="17" spans="2:22" ht="30" customHeight="1" x14ac:dyDescent="0.25">
      <c r="B17" s="69" t="s">
        <v>27</v>
      </c>
      <c r="C17" s="66">
        <f t="shared" si="13"/>
        <v>14</v>
      </c>
      <c r="D17" s="66">
        <f t="shared" si="14"/>
        <v>9</v>
      </c>
      <c r="E17" s="144">
        <f t="shared" si="9"/>
        <v>7</v>
      </c>
      <c r="F17" s="144">
        <f t="shared" si="10"/>
        <v>2</v>
      </c>
      <c r="G17" s="142">
        <f t="shared" si="11"/>
        <v>500</v>
      </c>
      <c r="H17" s="142">
        <f t="shared" si="12"/>
        <v>437</v>
      </c>
      <c r="I17" s="236">
        <f t="shared" si="15"/>
        <v>63</v>
      </c>
      <c r="J17" s="151">
        <f t="shared" si="7"/>
        <v>14.0063</v>
      </c>
      <c r="L17" s="206" t="s">
        <v>206</v>
      </c>
      <c r="M17" s="165">
        <v>3</v>
      </c>
      <c r="N17" s="243">
        <f t="shared" si="16"/>
        <v>14.0063</v>
      </c>
      <c r="O17" s="184"/>
      <c r="P17" s="148" t="str">
        <f>INDEX(B$15:B$22,_xlfn.AGGREGATE(15,6,(ROW($L$15:$L$22)-ROW($L$15)+1)/($J$15:$J$22=$N17),COUNTIF($N$15:$O17,$N17)))</f>
        <v>PALLACANESTRO TORINO</v>
      </c>
      <c r="Q17" s="178">
        <f>INDEX(D$15:D$22,_xlfn.AGGREGATE(15,6,(ROW($L$15:$L$22)-ROW($L$15)+1)/($J$15:$J$22=$N17),COUNTIF($N$15:$N17,$N17)))</f>
        <v>9</v>
      </c>
      <c r="R17" s="178">
        <f>INDEX(E$15:E$22,_xlfn.AGGREGATE(15,6,(ROW($L$15:$L$22)-ROW($L$15)+1)/($J$15:$J$22=$N17),COUNTIF($N$15:$N17,$N17)))</f>
        <v>7</v>
      </c>
      <c r="S17" s="178">
        <f>INDEX(F$15:F$22,_xlfn.AGGREGATE(15,6,(ROW($L$15:$L$22)-ROW($L$15)+1)/($J$15:$J$22=$N17),COUNTIF($N$15:$N17,$N17)))</f>
        <v>2</v>
      </c>
      <c r="T17" s="178">
        <f>INDEX(G$15:G$22,_xlfn.AGGREGATE(15,6,(ROW($L$15:$L$22)-ROW($L$15)+1)/($J$15:$J$22=$N17),COUNTIF($N$15:$N17,$N17)))</f>
        <v>500</v>
      </c>
      <c r="U17" s="178">
        <f>INDEX(H$15:H$22,_xlfn.AGGREGATE(15,6,(ROW($L$15:$L$22)-ROW($L$15)+1)/($J$15:$J$22=$N17),COUNTIF($N$15:$N17,$N17)))</f>
        <v>437</v>
      </c>
      <c r="V17" s="237">
        <f>INDEX(I$15:I$22,_xlfn.AGGREGATE(15,6,(ROW($L$15:$L$22)-ROW($L$15)+1)/($J$15:$J$22=$N17),COUNTIF($N$15:$N17,$N17)))</f>
        <v>63</v>
      </c>
    </row>
    <row r="18" spans="2:22" ht="30" customHeight="1" x14ac:dyDescent="0.25">
      <c r="B18" s="72" t="s">
        <v>142</v>
      </c>
      <c r="C18" s="66">
        <f t="shared" si="13"/>
        <v>8</v>
      </c>
      <c r="D18" s="66">
        <f t="shared" si="14"/>
        <v>9</v>
      </c>
      <c r="E18" s="144">
        <f t="shared" si="9"/>
        <v>4</v>
      </c>
      <c r="F18" s="144">
        <f t="shared" si="10"/>
        <v>5</v>
      </c>
      <c r="G18" s="142">
        <f t="shared" si="11"/>
        <v>384</v>
      </c>
      <c r="H18" s="142">
        <f t="shared" si="12"/>
        <v>532</v>
      </c>
      <c r="I18" s="236">
        <f t="shared" si="15"/>
        <v>-148</v>
      </c>
      <c r="J18" s="151">
        <f t="shared" si="7"/>
        <v>7.9851999999999999</v>
      </c>
      <c r="L18" s="206" t="s">
        <v>207</v>
      </c>
      <c r="M18" s="165">
        <v>4</v>
      </c>
      <c r="N18" s="243">
        <f t="shared" si="16"/>
        <v>10.007099999999999</v>
      </c>
      <c r="O18" s="184"/>
      <c r="P18" s="181" t="str">
        <f>INDEX(B$15:B$22,_xlfn.AGGREGATE(15,6,(ROW($L$15:$L$22)-ROW($L$15)+1)/($J$15:$J$22=$N18),COUNTIF($N$15:$O18,$N18)))</f>
        <v>BASKET CLUB G BORSI CEVA</v>
      </c>
      <c r="Q18" s="178">
        <f>INDEX(D$15:D$22,_xlfn.AGGREGATE(15,6,(ROW($L$15:$L$22)-ROW($L$15)+1)/($J$15:$J$22=$N18),COUNTIF($N$15:$N18,$N18)))</f>
        <v>10</v>
      </c>
      <c r="R18" s="178">
        <f>INDEX(E$15:E$22,_xlfn.AGGREGATE(15,6,(ROW($L$15:$L$22)-ROW($L$15)+1)/($J$15:$J$22=$N18),COUNTIF($N$15:$N18,$N18)))</f>
        <v>5</v>
      </c>
      <c r="S18" s="178">
        <f>INDEX(F$15:F$22,_xlfn.AGGREGATE(15,6,(ROW($L$15:$L$22)-ROW($L$15)+1)/($J$15:$J$22=$N18),COUNTIF($N$15:$N18,$N18)))</f>
        <v>5</v>
      </c>
      <c r="T18" s="178">
        <f>INDEX(G$15:G$22,_xlfn.AGGREGATE(15,6,(ROW($L$15:$L$22)-ROW($L$15)+1)/($J$15:$J$22=$N18),COUNTIF($N$15:$N18,$N18)))</f>
        <v>560</v>
      </c>
      <c r="U18" s="178">
        <f>INDEX(H$15:H$22,_xlfn.AGGREGATE(15,6,(ROW($L$15:$L$22)-ROW($L$15)+1)/($J$15:$J$22=$N18),COUNTIF($N$15:$N18,$N18)))</f>
        <v>489</v>
      </c>
      <c r="V18" s="237">
        <f>INDEX(I$15:I$22,_xlfn.AGGREGATE(15,6,(ROW($L$15:$L$22)-ROW($L$15)+1)/($J$15:$J$22=$N18),COUNTIF($N$15:$N18,$N18)))</f>
        <v>71</v>
      </c>
    </row>
    <row r="19" spans="2:22" ht="30" customHeight="1" x14ac:dyDescent="0.25">
      <c r="B19" s="79" t="s">
        <v>144</v>
      </c>
      <c r="C19" s="66">
        <f t="shared" si="13"/>
        <v>6</v>
      </c>
      <c r="D19" s="66">
        <f t="shared" si="14"/>
        <v>10</v>
      </c>
      <c r="E19" s="144">
        <f t="shared" si="9"/>
        <v>3</v>
      </c>
      <c r="F19" s="144">
        <f t="shared" si="10"/>
        <v>7</v>
      </c>
      <c r="G19" s="142">
        <f t="shared" si="11"/>
        <v>436</v>
      </c>
      <c r="H19" s="142">
        <f t="shared" si="12"/>
        <v>618</v>
      </c>
      <c r="I19" s="236">
        <f t="shared" si="15"/>
        <v>-182</v>
      </c>
      <c r="J19" s="151">
        <f t="shared" si="7"/>
        <v>5.9817999999999998</v>
      </c>
      <c r="L19" s="235" t="s">
        <v>208</v>
      </c>
      <c r="M19" s="166">
        <v>5</v>
      </c>
      <c r="N19" s="243">
        <f t="shared" si="16"/>
        <v>7.9851999999999999</v>
      </c>
      <c r="O19" s="184"/>
      <c r="P19" s="172" t="str">
        <f>INDEX(B$15:B$22,_xlfn.AGGREGATE(15,6,(ROW($L$15:$L$22)-ROW($L$15)+1)/($J$15:$J$22=$N19),COUNTIF($N$15:$O19,$N19)))</f>
        <v>BASKET CHIERI</v>
      </c>
      <c r="Q19" s="178">
        <f>INDEX(D$15:D$22,_xlfn.AGGREGATE(15,6,(ROW($L$15:$L$22)-ROW($L$15)+1)/($J$15:$J$22=$N19),COUNTIF($N$15:$N19,$N19)))</f>
        <v>9</v>
      </c>
      <c r="R19" s="178">
        <f>INDEX(E$15:E$22,_xlfn.AGGREGATE(15,6,(ROW($L$15:$L$22)-ROW($L$15)+1)/($J$15:$J$22=$N19),COUNTIF($N$15:$N19,$N19)))</f>
        <v>4</v>
      </c>
      <c r="S19" s="178">
        <f>INDEX(F$15:F$22,_xlfn.AGGREGATE(15,6,(ROW($L$15:$L$22)-ROW($L$15)+1)/($J$15:$J$22=$N19),COUNTIF($N$15:$N19,$N19)))</f>
        <v>5</v>
      </c>
      <c r="T19" s="178">
        <f>INDEX(G$15:G$22,_xlfn.AGGREGATE(15,6,(ROW($L$15:$L$22)-ROW($L$15)+1)/($J$15:$J$22=$N19),COUNTIF($N$15:$N19,$N19)))</f>
        <v>384</v>
      </c>
      <c r="U19" s="178">
        <f>INDEX(H$15:H$22,_xlfn.AGGREGATE(15,6,(ROW($L$15:$L$22)-ROW($L$15)+1)/($J$15:$J$22=$N19),COUNTIF($N$15:$N19,$N19)))</f>
        <v>532</v>
      </c>
      <c r="V19" s="237">
        <f>INDEX(I$15:I$22,_xlfn.AGGREGATE(15,6,(ROW($L$15:$L$22)-ROW($L$15)+1)/($J$15:$J$22=$N19),COUNTIF($N$15:$N19,$N19)))</f>
        <v>-148</v>
      </c>
    </row>
    <row r="20" spans="2:22" ht="30" customHeight="1" x14ac:dyDescent="0.25">
      <c r="B20" s="78" t="s">
        <v>143</v>
      </c>
      <c r="C20" s="66">
        <f t="shared" si="13"/>
        <v>10</v>
      </c>
      <c r="D20" s="66">
        <f t="shared" si="14"/>
        <v>10</v>
      </c>
      <c r="E20" s="144">
        <f t="shared" si="9"/>
        <v>5</v>
      </c>
      <c r="F20" s="144">
        <f t="shared" si="10"/>
        <v>5</v>
      </c>
      <c r="G20" s="142">
        <f t="shared" si="11"/>
        <v>560</v>
      </c>
      <c r="H20" s="142">
        <f t="shared" si="12"/>
        <v>489</v>
      </c>
      <c r="I20" s="236">
        <f t="shared" si="15"/>
        <v>71</v>
      </c>
      <c r="J20" s="151">
        <f t="shared" si="7"/>
        <v>10.007099999999999</v>
      </c>
      <c r="L20" s="235" t="s">
        <v>209</v>
      </c>
      <c r="M20" s="166">
        <v>6</v>
      </c>
      <c r="N20" s="243">
        <f t="shared" si="16"/>
        <v>5.9817999999999998</v>
      </c>
      <c r="O20" s="184"/>
      <c r="P20" s="180" t="str">
        <f>INDEX(B$15:B$22,_xlfn.AGGREGATE(15,6,(ROW($L$15:$L$22)-ROW($L$15)+1)/($J$15:$J$22=$N20),COUNTIF($N$15:$O20,$N20)))</f>
        <v>SCUOLA BASKET ASTI</v>
      </c>
      <c r="Q20" s="178">
        <f>INDEX(D$15:D$22,_xlfn.AGGREGATE(15,6,(ROW($L$15:$L$22)-ROW($L$15)+1)/($J$15:$J$22=$N20),COUNTIF($N$15:$N20,$N20)))</f>
        <v>10</v>
      </c>
      <c r="R20" s="178">
        <f>INDEX(E$15:E$22,_xlfn.AGGREGATE(15,6,(ROW($L$15:$L$22)-ROW($L$15)+1)/($J$15:$J$22=$N20),COUNTIF($N$15:$N20,$N20)))</f>
        <v>3</v>
      </c>
      <c r="S20" s="178">
        <f>INDEX(F$15:F$22,_xlfn.AGGREGATE(15,6,(ROW($L$15:$L$22)-ROW($L$15)+1)/($J$15:$J$22=$N20),COUNTIF($N$15:$N20,$N20)))</f>
        <v>7</v>
      </c>
      <c r="T20" s="178">
        <f>INDEX(G$15:G$22,_xlfn.AGGREGATE(15,6,(ROW($L$15:$L$22)-ROW($L$15)+1)/($J$15:$J$22=$N20),COUNTIF($N$15:$N20,$N20)))</f>
        <v>436</v>
      </c>
      <c r="U20" s="178">
        <f>INDEX(H$15:H$22,_xlfn.AGGREGATE(15,6,(ROW($L$15:$L$22)-ROW($L$15)+1)/($J$15:$J$22=$N20),COUNTIF($N$15:$N20,$N20)))</f>
        <v>618</v>
      </c>
      <c r="V20" s="237">
        <f>INDEX(I$15:I$22,_xlfn.AGGREGATE(15,6,(ROW($L$15:$L$22)-ROW($L$15)+1)/($J$15:$J$22=$N20),COUNTIF($N$15:$N20,$N20)))</f>
        <v>-182</v>
      </c>
    </row>
    <row r="21" spans="2:22" ht="30" customHeight="1" x14ac:dyDescent="0.25">
      <c r="B21" s="75" t="s">
        <v>141</v>
      </c>
      <c r="C21" s="66">
        <f t="shared" si="13"/>
        <v>2</v>
      </c>
      <c r="D21" s="66">
        <f t="shared" si="14"/>
        <v>10</v>
      </c>
      <c r="E21" s="144">
        <f t="shared" si="9"/>
        <v>1</v>
      </c>
      <c r="F21" s="144">
        <f t="shared" si="10"/>
        <v>9</v>
      </c>
      <c r="G21" s="142">
        <f t="shared" si="11"/>
        <v>269</v>
      </c>
      <c r="H21" s="142">
        <f t="shared" si="12"/>
        <v>527</v>
      </c>
      <c r="I21" s="236">
        <f t="shared" si="15"/>
        <v>-258</v>
      </c>
      <c r="J21" s="151">
        <f t="shared" si="7"/>
        <v>1.9742</v>
      </c>
      <c r="L21" s="235" t="s">
        <v>210</v>
      </c>
      <c r="M21" s="166">
        <v>7</v>
      </c>
      <c r="N21" s="243">
        <f t="shared" si="16"/>
        <v>1.9742</v>
      </c>
      <c r="O21" s="184"/>
      <c r="P21" s="182" t="str">
        <f>INDEX(B$15:B$22,_xlfn.AGGREGATE(15,6,(ROW($L$15:$L$22)-ROW($L$15)+1)/($J$15:$J$22=$N21),COUNTIF($N$15:$O21,$N21)))</f>
        <v xml:space="preserve">LAPOLISMILE MONCALIERI </v>
      </c>
      <c r="Q21" s="178">
        <f>INDEX(D$15:D$22,_xlfn.AGGREGATE(15,6,(ROW($L$15:$L$22)-ROW($L$15)+1)/($J$15:$J$22=$N21),COUNTIF($N$15:$N21,$N21)))</f>
        <v>10</v>
      </c>
      <c r="R21" s="178">
        <f>INDEX(E$15:E$22,_xlfn.AGGREGATE(15,6,(ROW($L$15:$L$22)-ROW($L$15)+1)/($J$15:$J$22=$N21),COUNTIF($N$15:$N21,$N21)))</f>
        <v>1</v>
      </c>
      <c r="S21" s="178">
        <f>INDEX(F$15:F$22,_xlfn.AGGREGATE(15,6,(ROW($L$15:$L$22)-ROW($L$15)+1)/($J$15:$J$22=$N21),COUNTIF($N$15:$N21,$N21)))</f>
        <v>9</v>
      </c>
      <c r="T21" s="178">
        <f>INDEX(G$15:G$22,_xlfn.AGGREGATE(15,6,(ROW($L$15:$L$22)-ROW($L$15)+1)/($J$15:$J$22=$N21),COUNTIF($N$15:$N21,$N21)))</f>
        <v>269</v>
      </c>
      <c r="U21" s="178">
        <f>INDEX(H$15:H$22,_xlfn.AGGREGATE(15,6,(ROW($L$15:$L$22)-ROW($L$15)+1)/($J$15:$J$22=$N21),COUNTIF($N$15:$N21,$N21)))</f>
        <v>527</v>
      </c>
      <c r="V21" s="237">
        <f>INDEX(I$15:I$22,_xlfn.AGGREGATE(15,6,(ROW($L$15:$L$22)-ROW($L$15)+1)/($J$15:$J$22=$N21),COUNTIF($N$15:$N21,$N21)))</f>
        <v>-258</v>
      </c>
    </row>
    <row r="22" spans="2:22" ht="30" customHeight="1" x14ac:dyDescent="0.25">
      <c r="B22" s="80" t="s">
        <v>145</v>
      </c>
      <c r="C22" s="66">
        <f t="shared" si="13"/>
        <v>2</v>
      </c>
      <c r="D22" s="66">
        <f t="shared" si="14"/>
        <v>10</v>
      </c>
      <c r="E22" s="144">
        <f t="shared" si="9"/>
        <v>1</v>
      </c>
      <c r="F22" s="144">
        <f t="shared" si="10"/>
        <v>9</v>
      </c>
      <c r="G22" s="142">
        <f t="shared" si="11"/>
        <v>280</v>
      </c>
      <c r="H22" s="142">
        <f t="shared" si="12"/>
        <v>574</v>
      </c>
      <c r="I22" s="236">
        <f t="shared" si="15"/>
        <v>-294</v>
      </c>
      <c r="J22" s="151">
        <f t="shared" si="7"/>
        <v>1.9705999999999999</v>
      </c>
      <c r="L22" s="235" t="s">
        <v>211</v>
      </c>
      <c r="M22" s="166">
        <v>8</v>
      </c>
      <c r="N22" s="243">
        <f t="shared" si="16"/>
        <v>1.9705999999999999</v>
      </c>
      <c r="O22" s="184"/>
      <c r="P22" s="183" t="str">
        <f>INDEX(B$15:B$22,_xlfn.AGGREGATE(15,6,(ROW($L$15:$L$22)-ROW($L$15)+1)/($J$15:$J$22=$N22),COUNTIF($N$15:$O22,$N22)))</f>
        <v xml:space="preserve"> CONTE VERDE BASKET RIVOLI</v>
      </c>
      <c r="Q22" s="178">
        <f>INDEX(D$15:D$22,_xlfn.AGGREGATE(15,6,(ROW($L$15:$L$22)-ROW($L$15)+1)/($J$15:$J$22=$N22),COUNTIF($N$15:$N22,$N22)))</f>
        <v>10</v>
      </c>
      <c r="R22" s="178">
        <f>INDEX(E$15:E$22,_xlfn.AGGREGATE(15,6,(ROW($L$15:$L$22)-ROW($L$15)+1)/($J$15:$J$22=$N22),COUNTIF($N$15:$N22,$N22)))</f>
        <v>1</v>
      </c>
      <c r="S22" s="178">
        <f>INDEX(F$15:F$22,_xlfn.AGGREGATE(15,6,(ROW($L$15:$L$22)-ROW($L$15)+1)/($J$15:$J$22=$N22),COUNTIF($N$15:$N22,$N22)))</f>
        <v>9</v>
      </c>
      <c r="T22" s="178">
        <f>INDEX(G$15:G$22,_xlfn.AGGREGATE(15,6,(ROW($L$15:$L$22)-ROW($L$15)+1)/($J$15:$J$22=$N22),COUNTIF($N$15:$N22,$N22)))</f>
        <v>280</v>
      </c>
      <c r="U22" s="178">
        <f>INDEX(H$15:H$22,_xlfn.AGGREGATE(15,6,(ROW($L$15:$L$22)-ROW($L$15)+1)/($J$15:$J$22=$N22),COUNTIF($N$15:$N22,$N22)))</f>
        <v>574</v>
      </c>
      <c r="V22" s="237">
        <f>INDEX(I$15:I$22,_xlfn.AGGREGATE(15,6,(ROW($L$15:$L$22)-ROW($L$15)+1)/($J$15:$J$22=$N22),COUNTIF($N$15:$N22,$N22)))</f>
        <v>-294</v>
      </c>
    </row>
    <row r="23" spans="2:22" ht="17.25" customHeight="1" x14ac:dyDescent="0.25">
      <c r="J23" s="151"/>
    </row>
    <row r="24" spans="2:22" ht="17.25" customHeight="1" x14ac:dyDescent="0.25">
      <c r="J24" s="151"/>
    </row>
    <row r="25" spans="2:22" ht="17.25" customHeight="1" x14ac:dyDescent="0.25">
      <c r="J25" s="151"/>
    </row>
    <row r="26" spans="2:22" ht="17.25" customHeight="1" thickBot="1" x14ac:dyDescent="0.3">
      <c r="J26" s="151"/>
    </row>
    <row r="27" spans="2:22" ht="23.25" x14ac:dyDescent="0.25">
      <c r="B27" s="302" t="s">
        <v>174</v>
      </c>
      <c r="C27" s="303"/>
      <c r="D27" s="303"/>
      <c r="E27" s="303"/>
      <c r="F27" s="303"/>
      <c r="G27" s="303"/>
      <c r="H27" s="303"/>
      <c r="I27" s="304"/>
      <c r="J27" s="146"/>
      <c r="L27" s="308" t="s">
        <v>174</v>
      </c>
      <c r="M27" s="309"/>
      <c r="N27" s="309"/>
      <c r="O27" s="309"/>
      <c r="P27" s="309"/>
      <c r="Q27" s="309"/>
      <c r="R27" s="309"/>
      <c r="S27" s="309"/>
      <c r="T27" s="309"/>
      <c r="U27" s="309"/>
      <c r="V27" s="310"/>
    </row>
    <row r="28" spans="2:22" ht="24" thickBot="1" x14ac:dyDescent="0.3">
      <c r="B28" s="67" t="s">
        <v>128</v>
      </c>
      <c r="C28" s="68" t="s">
        <v>129</v>
      </c>
      <c r="D28" s="68" t="s">
        <v>130</v>
      </c>
      <c r="E28" s="68" t="s">
        <v>131</v>
      </c>
      <c r="F28" s="68" t="s">
        <v>132</v>
      </c>
      <c r="G28" s="68" t="s">
        <v>133</v>
      </c>
      <c r="H28" s="68" t="s">
        <v>134</v>
      </c>
      <c r="I28" s="240" t="s">
        <v>135</v>
      </c>
      <c r="J28" s="150" t="s">
        <v>213</v>
      </c>
      <c r="L28" s="67" t="s">
        <v>195</v>
      </c>
      <c r="M28" s="67" t="s">
        <v>180</v>
      </c>
      <c r="N28" s="245" t="s">
        <v>129</v>
      </c>
      <c r="O28" s="68"/>
      <c r="P28" s="67" t="s">
        <v>128</v>
      </c>
      <c r="Q28" s="68" t="s">
        <v>130</v>
      </c>
      <c r="R28" s="68" t="s">
        <v>131</v>
      </c>
      <c r="S28" s="68" t="s">
        <v>132</v>
      </c>
      <c r="T28" s="68" t="s">
        <v>133</v>
      </c>
      <c r="U28" s="68" t="s">
        <v>134</v>
      </c>
      <c r="V28" s="240" t="s">
        <v>135</v>
      </c>
    </row>
    <row r="29" spans="2:22" ht="34.5" x14ac:dyDescent="0.25">
      <c r="B29" s="131" t="s">
        <v>175</v>
      </c>
      <c r="C29" s="66">
        <f>E29*2</f>
        <v>0</v>
      </c>
      <c r="D29" s="66">
        <f>E29+F29</f>
        <v>1</v>
      </c>
      <c r="E29" s="66">
        <f>SUMPRODUCT(--(Squadra_E=B29),--(RSE&gt;RSF))+SUMPRODUCT(--(Squadra_F=B29),--(RSF&gt;RSE))</f>
        <v>0</v>
      </c>
      <c r="F29" s="66">
        <f>SUMPRODUCT(--(Squadra_E=B29),--(RSE&lt;RSF))+SUMPRODUCT(--(Squadra_F=B29),--(RSF&lt;RSE))</f>
        <v>1</v>
      </c>
      <c r="G29" s="66">
        <f>SUMIFS(RSE,Squadra_E,B29)+SUMIFS(RSF,Squadra_F,B29)</f>
        <v>42</v>
      </c>
      <c r="H29" s="66">
        <f>SUMIFS(RSF,Squadra_E,B29)+SUMIFS(RSE,Squadra_F,B29)</f>
        <v>68</v>
      </c>
      <c r="I29" s="236">
        <f>G29-H29</f>
        <v>-26</v>
      </c>
      <c r="J29" s="151">
        <f t="shared" si="7"/>
        <v>-2.5999999999999999E-3</v>
      </c>
      <c r="K29" s="92"/>
      <c r="L29" s="206" t="s">
        <v>204</v>
      </c>
      <c r="M29" s="223">
        <v>1</v>
      </c>
      <c r="N29" s="246">
        <f>LARGE($J$29:$J$33,M29)</f>
        <v>2.0026000000000002</v>
      </c>
      <c r="O29" s="66"/>
      <c r="P29" s="78" t="str">
        <f>INDEX(B$29:B$33,_xlfn.AGGREGATE(15,6,(ROW($L$29:$L$33)-ROW($L$29)+1)/($J$29:$J$33=$N29),COUNTIF($N$29:$O29,$N29)))</f>
        <v>REVIGLIO ARR. CEVA A</v>
      </c>
      <c r="Q29" s="66">
        <f>INDEX(D$29:D$33,_xlfn.AGGREGATE(15,6,(ROW($L$29:$L$33)-ROW($L$29)+1)/($J$29:$J$33=$N29),COUNTIF($N$29:$N29,$N29)))</f>
        <v>1</v>
      </c>
      <c r="R29" s="66">
        <f>INDEX(E$29:E$33,_xlfn.AGGREGATE(15,6,(ROW($L$29:$L$33)-ROW($L$29)+1)/($J$29:$J$33=$N29),COUNTIF($N$29:$N29,$N29)))</f>
        <v>1</v>
      </c>
      <c r="S29" s="66">
        <f>INDEX(F$29:F$33,_xlfn.AGGREGATE(15,6,(ROW($L$29:$L$33)-ROW($L$29)+1)/($J$29:$J$33=$N29),COUNTIF($N$29:$N29,$N29)))</f>
        <v>0</v>
      </c>
      <c r="T29" s="66">
        <f>INDEX(G$29:G$33,_xlfn.AGGREGATE(15,6,(ROW($L$29:$L$33)-ROW($L$29)+1)/($J$29:$J$33=$N29),COUNTIF($N$29:$N29,$N29)))</f>
        <v>68</v>
      </c>
      <c r="U29" s="66">
        <f>INDEX(H$29:H$33,_xlfn.AGGREGATE(15,6,(ROW($L$29:$L$33)-ROW($L$29)+1)/($J$29:$J$33=$N29),COUNTIF($N$29:$N29,$N29)))</f>
        <v>42</v>
      </c>
      <c r="V29" s="66">
        <f>INDEX(I$29:I$33,_xlfn.AGGREGATE(15,6,(ROW($L$29:$L$33)-ROW($L$29)+1)/($J$29:$J$33=$N29),COUNTIF($N$29:$N29,$N29)))</f>
        <v>26</v>
      </c>
    </row>
    <row r="30" spans="2:22" ht="34.5" x14ac:dyDescent="0.25">
      <c r="B30" s="70" t="s">
        <v>146</v>
      </c>
      <c r="C30" s="66">
        <f t="shared" ref="C30:C33" si="17">E30*2</f>
        <v>0</v>
      </c>
      <c r="D30" s="66">
        <f t="shared" ref="D30:D33" si="18">E30+F30</f>
        <v>0</v>
      </c>
      <c r="E30" s="66">
        <f>SUMPRODUCT(--(Squadra_E=B30),--(RSE&gt;RSF))+SUMPRODUCT(--(Squadra_F=B30),--(RSF&gt;RSE))</f>
        <v>0</v>
      </c>
      <c r="F30" s="66">
        <f>SUMPRODUCT(--(Squadra_E=B30),--(RSE&lt;RSF))+SUMPRODUCT(--(Squadra_F=B30),--(RSF&lt;RSE))</f>
        <v>0</v>
      </c>
      <c r="G30" s="66">
        <f>SUMIFS(RSE,Squadra_E,B30)+SUMIFS(RSF,Squadra_F,B30)</f>
        <v>0</v>
      </c>
      <c r="H30" s="66">
        <f>SUMIFS(RSF,Squadra_E,B30)+SUMIFS(RSE,Squadra_F,B30)</f>
        <v>0</v>
      </c>
      <c r="I30" s="236">
        <f t="shared" ref="I30:I33" si="19">G30-H30</f>
        <v>0</v>
      </c>
      <c r="J30" s="151">
        <f t="shared" si="7"/>
        <v>0</v>
      </c>
      <c r="L30" s="206" t="s">
        <v>205</v>
      </c>
      <c r="M30" s="223">
        <v>2</v>
      </c>
      <c r="N30" s="246">
        <f t="shared" ref="N30:N33" si="20">LARGE($J$29:$J$33,M30)</f>
        <v>0</v>
      </c>
      <c r="O30" s="247"/>
      <c r="P30" s="70" t="str">
        <f>INDEX(B$29:B$33,_xlfn.AGGREGATE(15,6,(ROW($L$29:$L$33)-ROW($L$29)+1)/($J$29:$J$33=$N30),COUNTIF($N$29:$O30,$N30)))</f>
        <v>LIBERTAS MONCALIERI</v>
      </c>
      <c r="Q30" s="66">
        <f>INDEX(D$29:D$33,_xlfn.AGGREGATE(15,6,(ROW($L$29:$L$33)-ROW($L$29)+1)/($J$29:$J$33=$N30),COUNTIF($N$29:$N30,$N30)))</f>
        <v>0</v>
      </c>
      <c r="R30" s="66">
        <f>INDEX(E$29:E$33,_xlfn.AGGREGATE(15,6,(ROW($L$29:$L$33)-ROW($L$29)+1)/($J$29:$J$33=$N30),COUNTIF($N$29:$N30,$N30)))</f>
        <v>0</v>
      </c>
      <c r="S30" s="66">
        <f>INDEX(F$29:F$33,_xlfn.AGGREGATE(15,6,(ROW($L$29:$L$33)-ROW($L$29)+1)/($J$29:$J$33=$N30),COUNTIF($N$29:$N30,$N30)))</f>
        <v>0</v>
      </c>
      <c r="T30" s="66">
        <f>INDEX(G$29:G$33,_xlfn.AGGREGATE(15,6,(ROW($L$29:$L$33)-ROW($L$29)+1)/($J$29:$J$33=$N30),COUNTIF($N$29:$N30,$N30)))</f>
        <v>0</v>
      </c>
      <c r="U30" s="66">
        <f>INDEX(H$29:H$33,_xlfn.AGGREGATE(15,6,(ROW($L$29:$L$33)-ROW($L$29)+1)/($J$29:$J$33=$N30),COUNTIF($N$29:$N30,$N30)))</f>
        <v>0</v>
      </c>
      <c r="V30" s="66">
        <f>INDEX(I$29:I$33,_xlfn.AGGREGATE(15,6,(ROW($L$29:$L$33)-ROW($L$29)+1)/($J$29:$J$33=$N30),COUNTIF($N$29:$N30,$N30)))</f>
        <v>0</v>
      </c>
    </row>
    <row r="31" spans="2:22" ht="34.5" x14ac:dyDescent="0.25">
      <c r="B31" s="69" t="s">
        <v>27</v>
      </c>
      <c r="C31" s="66">
        <f t="shared" si="17"/>
        <v>0</v>
      </c>
      <c r="D31" s="66">
        <f t="shared" si="18"/>
        <v>0</v>
      </c>
      <c r="E31" s="66">
        <f>SUMPRODUCT(--(Squadra_E=B31),--(RSE&gt;RSF))+SUMPRODUCT(--(Squadra_F=B31),--(RSF&gt;RSE))</f>
        <v>0</v>
      </c>
      <c r="F31" s="66">
        <f>SUMPRODUCT(--(Squadra_E=B31),--(RSE&lt;RSF))+SUMPRODUCT(--(Squadra_F=B31),--(RSF&lt;RSE))</f>
        <v>0</v>
      </c>
      <c r="G31" s="66">
        <f>SUMIFS(RSE,Squadra_E,B31)+SUMIFS(RSF,Squadra_F,B31)</f>
        <v>0</v>
      </c>
      <c r="H31" s="66">
        <f>SUMIFS(RSF,Squadra_E,B31)+SUMIFS(RSE,Squadra_F,B31)</f>
        <v>0</v>
      </c>
      <c r="I31" s="236">
        <f t="shared" si="19"/>
        <v>0</v>
      </c>
      <c r="J31" s="151">
        <f t="shared" si="7"/>
        <v>0</v>
      </c>
      <c r="L31" s="235" t="s">
        <v>206</v>
      </c>
      <c r="M31" s="224">
        <v>3</v>
      </c>
      <c r="N31" s="246">
        <f t="shared" si="20"/>
        <v>0</v>
      </c>
      <c r="O31" s="66"/>
      <c r="P31" s="69" t="str">
        <f>INDEX(B$29:B$33,_xlfn.AGGREGATE(15,6,(ROW($L$29:$L$33)-ROW($L$29)+1)/($J$29:$J$33=$N31),COUNTIF($N$29:$O31,$N31)))</f>
        <v>PALLACANESTRO TORINO</v>
      </c>
      <c r="Q31" s="66">
        <f>INDEX(D$29:D$33,_xlfn.AGGREGATE(15,6,(ROW($L$29:$L$33)-ROW($L$29)+1)/($J$29:$J$33=$N31),COUNTIF($N$29:$N31,$N31)))</f>
        <v>0</v>
      </c>
      <c r="R31" s="66">
        <f>INDEX(E$29:E$33,_xlfn.AGGREGATE(15,6,(ROW($L$29:$L$33)-ROW($L$29)+1)/($J$29:$J$33=$N31),COUNTIF($N$29:$N31,$N31)))</f>
        <v>0</v>
      </c>
      <c r="S31" s="66">
        <f>INDEX(F$29:F$33,_xlfn.AGGREGATE(15,6,(ROW($L$29:$L$33)-ROW($L$29)+1)/($J$29:$J$33=$N31),COUNTIF($N$29:$N31,$N31)))</f>
        <v>0</v>
      </c>
      <c r="T31" s="66">
        <f>INDEX(G$29:G$33,_xlfn.AGGREGATE(15,6,(ROW($L$29:$L$33)-ROW($L$29)+1)/($J$29:$J$33=$N31),COUNTIF($N$29:$N31,$N31)))</f>
        <v>0</v>
      </c>
      <c r="U31" s="66">
        <f>INDEX(H$29:H$33,_xlfn.AGGREGATE(15,6,(ROW($L$29:$L$33)-ROW($L$29)+1)/($J$29:$J$33=$N31),COUNTIF($N$29:$N31,$N31)))</f>
        <v>0</v>
      </c>
      <c r="V31" s="66">
        <f>INDEX(I$29:I$33,_xlfn.AGGREGATE(15,6,(ROW($L$29:$L$33)-ROW($L$29)+1)/($J$29:$J$33=$N31),COUNTIF($N$29:$N31,$N31)))</f>
        <v>0</v>
      </c>
    </row>
    <row r="32" spans="2:22" ht="34.5" x14ac:dyDescent="0.25">
      <c r="B32" s="132" t="s">
        <v>176</v>
      </c>
      <c r="C32" s="66">
        <f t="shared" si="17"/>
        <v>0</v>
      </c>
      <c r="D32" s="66">
        <f t="shared" si="18"/>
        <v>0</v>
      </c>
      <c r="E32" s="66">
        <f>SUMPRODUCT(--(Squadra_E=B32),--(RSE&gt;RSF))+SUMPRODUCT(--(Squadra_F=B32),--(RSF&gt;RSE))</f>
        <v>0</v>
      </c>
      <c r="F32" s="66">
        <f>SUMPRODUCT(--(Squadra_E=B32),--(RSE&lt;RSF))+SUMPRODUCT(--(Squadra_F=B32),--(RSF&lt;RSE))</f>
        <v>0</v>
      </c>
      <c r="G32" s="66">
        <f>SUMIFS(RSE,Squadra_E,B32)+SUMIFS(RSF,Squadra_F,B32)</f>
        <v>0</v>
      </c>
      <c r="H32" s="66">
        <f>SUMIFS(RSF,Squadra_E,B32)+SUMIFS(RSE,Squadra_F,B32)</f>
        <v>0</v>
      </c>
      <c r="I32" s="236">
        <f t="shared" si="19"/>
        <v>0</v>
      </c>
      <c r="J32" s="151">
        <f t="shared" si="7"/>
        <v>0</v>
      </c>
      <c r="L32" s="235" t="s">
        <v>207</v>
      </c>
      <c r="M32" s="224">
        <v>4</v>
      </c>
      <c r="N32" s="246">
        <f t="shared" si="20"/>
        <v>0</v>
      </c>
      <c r="O32" s="66"/>
      <c r="P32" s="232" t="str">
        <f>INDEX(B$29:B$33,_xlfn.AGGREGATE(15,6,(ROW($L$29:$L$33)-ROW($L$29)+1)/($J$29:$J$33=$N32),COUNTIF($N$29:$O32,$N32)))</f>
        <v>REVIGLIO ARR. CEVA B</v>
      </c>
      <c r="Q32" s="66">
        <f>INDEX(D$29:D$33,_xlfn.AGGREGATE(15,6,(ROW($L$29:$L$33)-ROW($L$29)+1)/($J$29:$J$33=$N32),COUNTIF($N$29:$N32,$N32)))</f>
        <v>0</v>
      </c>
      <c r="R32" s="66">
        <f>INDEX(E$29:E$33,_xlfn.AGGREGATE(15,6,(ROW($L$29:$L$33)-ROW($L$29)+1)/($J$29:$J$33=$N32),COUNTIF($N$29:$N32,$N32)))</f>
        <v>0</v>
      </c>
      <c r="S32" s="66">
        <f>INDEX(F$29:F$33,_xlfn.AGGREGATE(15,6,(ROW($L$29:$L$33)-ROW($L$29)+1)/($J$29:$J$33=$N32),COUNTIF($N$29:$N32,$N32)))</f>
        <v>0</v>
      </c>
      <c r="T32" s="66">
        <f>INDEX(G$29:G$33,_xlfn.AGGREGATE(15,6,(ROW($L$29:$L$33)-ROW($L$29)+1)/($J$29:$J$33=$N32),COUNTIF($N$29:$N32,$N32)))</f>
        <v>0</v>
      </c>
      <c r="U32" s="66">
        <f>INDEX(H$29:H$33,_xlfn.AGGREGATE(15,6,(ROW($L$29:$L$33)-ROW($L$29)+1)/($J$29:$J$33=$N32),COUNTIF($N$29:$N32,$N32)))</f>
        <v>0</v>
      </c>
      <c r="V32" s="66">
        <f>INDEX(I$29:I$33,_xlfn.AGGREGATE(15,6,(ROW($L$29:$L$33)-ROW($L$29)+1)/($J$29:$J$33=$N32),COUNTIF($N$29:$N32,$N32)))</f>
        <v>0</v>
      </c>
    </row>
    <row r="33" spans="2:22" ht="34.5" x14ac:dyDescent="0.25">
      <c r="B33" s="78" t="s">
        <v>177</v>
      </c>
      <c r="C33" s="66">
        <f t="shared" si="17"/>
        <v>2</v>
      </c>
      <c r="D33" s="66">
        <f t="shared" si="18"/>
        <v>1</v>
      </c>
      <c r="E33" s="66">
        <f>SUMPRODUCT(--(Squadra_E=B33),--(RSE&gt;RSF))+SUMPRODUCT(--(Squadra_F=B33),--(RSF&gt;RSE))</f>
        <v>1</v>
      </c>
      <c r="F33" s="66">
        <f>SUMPRODUCT(--(Squadra_E=B33),--(RSE&lt;RSF))+SUMPRODUCT(--(Squadra_F=B33),--(RSF&lt;RSE))</f>
        <v>0</v>
      </c>
      <c r="G33" s="66">
        <f>SUMIFS(RSE,Squadra_E,B33)+SUMIFS(RSF,Squadra_F,B33)</f>
        <v>68</v>
      </c>
      <c r="H33" s="66">
        <f>SUMIFS(RSF,Squadra_E,B33)+SUMIFS(RSE,Squadra_F,B33)</f>
        <v>42</v>
      </c>
      <c r="I33" s="236">
        <f t="shared" si="19"/>
        <v>26</v>
      </c>
      <c r="J33" s="151">
        <f t="shared" si="7"/>
        <v>2.0026000000000002</v>
      </c>
      <c r="L33" s="235" t="s">
        <v>208</v>
      </c>
      <c r="M33" s="224">
        <v>5</v>
      </c>
      <c r="N33" s="246">
        <f t="shared" si="20"/>
        <v>-2.5999999999999999E-3</v>
      </c>
      <c r="O33" s="66"/>
      <c r="P33" s="77" t="str">
        <f>INDEX(B$29:B$33,_xlfn.AGGREGATE(15,6,(ROW($L$29:$L$33)-ROW($L$29)+1)/($J$29:$J$33=$N33),COUNTIF($N$29:$O33,$N33)))</f>
        <v>ERIDANIA TORINO</v>
      </c>
      <c r="Q33" s="66">
        <f>INDEX(D$29:D$33,_xlfn.AGGREGATE(15,6,(ROW($L$29:$L$33)-ROW($L$29)+1)/($J$29:$J$33=$N33),COUNTIF($N$29:$N33,$N33)))</f>
        <v>1</v>
      </c>
      <c r="R33" s="66">
        <f>INDEX(E$29:E$33,_xlfn.AGGREGATE(15,6,(ROW($L$29:$L$33)-ROW($L$29)+1)/($J$29:$J$33=$N33),COUNTIF($N$29:$N33,$N33)))</f>
        <v>0</v>
      </c>
      <c r="S33" s="66">
        <f>INDEX(F$29:F$33,_xlfn.AGGREGATE(15,6,(ROW($L$29:$L$33)-ROW($L$29)+1)/($J$29:$J$33=$N33),COUNTIF($N$29:$N33,$N33)))</f>
        <v>1</v>
      </c>
      <c r="T33" s="66">
        <f>INDEX(G$29:G$33,_xlfn.AGGREGATE(15,6,(ROW($L$29:$L$33)-ROW($L$29)+1)/($J$29:$J$33=$N33),COUNTIF($N$29:$N33,$N33)))</f>
        <v>42</v>
      </c>
      <c r="U33" s="66">
        <f>INDEX(H$29:H$33,_xlfn.AGGREGATE(15,6,(ROW($L$29:$L$33)-ROW($L$29)+1)/($J$29:$J$33=$N33),COUNTIF($N$29:$N33,$N33)))</f>
        <v>68</v>
      </c>
      <c r="V33" s="66">
        <f>INDEX(I$29:I$33,_xlfn.AGGREGATE(15,6,(ROW($L$29:$L$33)-ROW($L$29)+1)/($J$29:$J$33=$N33),COUNTIF($N$29:$N33,$N33)))</f>
        <v>-26</v>
      </c>
    </row>
    <row r="35" spans="2:22" x14ac:dyDescent="0.25">
      <c r="K35" s="92"/>
      <c r="L35" s="92"/>
      <c r="M35" s="149"/>
    </row>
  </sheetData>
  <mergeCells count="6">
    <mergeCell ref="B27:I27"/>
    <mergeCell ref="B2:I2"/>
    <mergeCell ref="B13:I13"/>
    <mergeCell ref="L2:V2"/>
    <mergeCell ref="L13:V13"/>
    <mergeCell ref="L27:V27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30"/>
  <sheetViews>
    <sheetView workbookViewId="0">
      <selection activeCell="K10" sqref="K10"/>
    </sheetView>
  </sheetViews>
  <sheetFormatPr defaultRowHeight="15" x14ac:dyDescent="0.25"/>
  <cols>
    <col min="1" max="1" width="4.28515625" style="21" customWidth="1"/>
    <col min="2" max="2" width="5.7109375" style="57" customWidth="1"/>
    <col min="3" max="3" width="22.85546875" style="21" customWidth="1"/>
    <col min="4" max="4" width="11.85546875" style="21" customWidth="1"/>
    <col min="5" max="5" width="3.42578125" style="21" customWidth="1"/>
    <col min="6" max="6" width="13" style="3" customWidth="1"/>
    <col min="7" max="7" width="12.42578125" style="3" customWidth="1"/>
    <col min="8" max="8" width="11.7109375" style="3" customWidth="1"/>
    <col min="9" max="9" width="9.140625" style="21"/>
    <col min="10" max="10" width="21.85546875" style="3" customWidth="1"/>
    <col min="11" max="11" width="6" style="3" customWidth="1"/>
    <col min="12" max="25" width="4.7109375" style="21" customWidth="1"/>
    <col min="26" max="16384" width="9.140625" style="21"/>
  </cols>
  <sheetData>
    <row r="1" spans="1:26" ht="92.25" customHeight="1" thickBot="1" x14ac:dyDescent="0.3">
      <c r="A1" s="55"/>
      <c r="B1" s="56"/>
      <c r="C1" s="55"/>
      <c r="D1" s="55"/>
      <c r="E1" s="55"/>
      <c r="F1" s="15"/>
      <c r="G1" s="15"/>
      <c r="H1" s="15"/>
      <c r="I1" s="55"/>
      <c r="J1" s="15"/>
      <c r="L1" s="60"/>
      <c r="M1" s="60"/>
      <c r="N1" s="60"/>
      <c r="O1" s="60"/>
      <c r="P1" s="63"/>
      <c r="Q1" s="63"/>
      <c r="R1" s="60"/>
      <c r="S1" s="60"/>
      <c r="T1" s="60"/>
      <c r="U1" s="60"/>
      <c r="V1" s="60"/>
      <c r="W1" s="60"/>
      <c r="X1" s="60"/>
      <c r="Y1" s="60"/>
    </row>
    <row r="2" spans="1:26" ht="28.5" customHeight="1" thickBot="1" x14ac:dyDescent="0.3">
      <c r="B2" s="346" t="s">
        <v>156</v>
      </c>
      <c r="C2" s="347"/>
      <c r="D2" s="347"/>
      <c r="E2" s="347"/>
      <c r="F2" s="347"/>
      <c r="G2" s="347"/>
      <c r="H2" s="347"/>
      <c r="I2" s="347"/>
      <c r="J2" s="348"/>
      <c r="L2" s="340" t="s">
        <v>155</v>
      </c>
      <c r="M2" s="343" t="s">
        <v>142</v>
      </c>
      <c r="N2" s="349" t="s">
        <v>20</v>
      </c>
      <c r="O2" s="334" t="s">
        <v>157</v>
      </c>
      <c r="P2" s="337" t="s">
        <v>158</v>
      </c>
      <c r="Q2" s="317" t="s">
        <v>159</v>
      </c>
      <c r="R2" s="320" t="s">
        <v>160</v>
      </c>
      <c r="S2" s="340" t="s">
        <v>155</v>
      </c>
      <c r="T2" s="343" t="s">
        <v>142</v>
      </c>
      <c r="U2" s="349" t="s">
        <v>20</v>
      </c>
      <c r="V2" s="334" t="s">
        <v>157</v>
      </c>
      <c r="W2" s="337" t="s">
        <v>158</v>
      </c>
      <c r="X2" s="317" t="s">
        <v>159</v>
      </c>
      <c r="Y2" s="320" t="s">
        <v>160</v>
      </c>
    </row>
    <row r="3" spans="1:26" ht="12.75" customHeight="1" thickBot="1" x14ac:dyDescent="0.3">
      <c r="L3" s="341" t="s">
        <v>143</v>
      </c>
      <c r="M3" s="344"/>
      <c r="N3" s="350"/>
      <c r="O3" s="335"/>
      <c r="P3" s="338"/>
      <c r="Q3" s="318"/>
      <c r="R3" s="321"/>
      <c r="S3" s="341" t="s">
        <v>143</v>
      </c>
      <c r="T3" s="344"/>
      <c r="U3" s="350"/>
      <c r="V3" s="335"/>
      <c r="W3" s="338"/>
      <c r="X3" s="318"/>
      <c r="Y3" s="321"/>
    </row>
    <row r="4" spans="1:26" ht="16.5" customHeight="1" x14ac:dyDescent="0.25">
      <c r="B4" s="324" t="s">
        <v>49</v>
      </c>
      <c r="C4" s="326" t="s">
        <v>50</v>
      </c>
      <c r="D4" s="327"/>
      <c r="F4" s="330" t="s">
        <v>51</v>
      </c>
      <c r="G4" s="330" t="s">
        <v>52</v>
      </c>
      <c r="H4" s="17" t="s">
        <v>53</v>
      </c>
      <c r="I4" s="332" t="s">
        <v>54</v>
      </c>
      <c r="J4" s="333"/>
      <c r="L4" s="341" t="s">
        <v>143</v>
      </c>
      <c r="M4" s="344"/>
      <c r="N4" s="350"/>
      <c r="O4" s="335"/>
      <c r="P4" s="338"/>
      <c r="Q4" s="318"/>
      <c r="R4" s="321"/>
      <c r="S4" s="341" t="s">
        <v>143</v>
      </c>
      <c r="T4" s="344"/>
      <c r="U4" s="350"/>
      <c r="V4" s="335"/>
      <c r="W4" s="338"/>
      <c r="X4" s="318"/>
      <c r="Y4" s="321"/>
    </row>
    <row r="5" spans="1:26" ht="16.5" customHeight="1" thickBot="1" x14ac:dyDescent="0.3">
      <c r="B5" s="325"/>
      <c r="C5" s="328"/>
      <c r="D5" s="329"/>
      <c r="F5" s="331"/>
      <c r="G5" s="331"/>
      <c r="H5" s="18" t="s">
        <v>55</v>
      </c>
      <c r="I5" s="19" t="s">
        <v>51</v>
      </c>
      <c r="J5" s="20" t="s">
        <v>56</v>
      </c>
      <c r="L5" s="341" t="s">
        <v>143</v>
      </c>
      <c r="M5" s="344"/>
      <c r="N5" s="350"/>
      <c r="O5" s="335"/>
      <c r="P5" s="338"/>
      <c r="Q5" s="318"/>
      <c r="R5" s="321"/>
      <c r="S5" s="341" t="s">
        <v>143</v>
      </c>
      <c r="T5" s="344"/>
      <c r="U5" s="350"/>
      <c r="V5" s="335"/>
      <c r="W5" s="338"/>
      <c r="X5" s="318"/>
      <c r="Y5" s="321"/>
    </row>
    <row r="6" spans="1:26" ht="15.75" customHeight="1" thickBot="1" x14ac:dyDescent="0.3">
      <c r="L6" s="341" t="s">
        <v>143</v>
      </c>
      <c r="M6" s="345"/>
      <c r="N6" s="351"/>
      <c r="O6" s="336"/>
      <c r="P6" s="339"/>
      <c r="Q6" s="319"/>
      <c r="R6" s="322"/>
      <c r="S6" s="341" t="s">
        <v>143</v>
      </c>
      <c r="T6" s="345"/>
      <c r="U6" s="351"/>
      <c r="V6" s="336"/>
      <c r="W6" s="339"/>
      <c r="X6" s="319"/>
      <c r="Y6" s="322"/>
    </row>
    <row r="7" spans="1:26" ht="25.5" customHeight="1" thickBot="1" x14ac:dyDescent="0.3">
      <c r="B7" s="22">
        <v>15</v>
      </c>
      <c r="C7" s="23" t="s">
        <v>57</v>
      </c>
      <c r="D7" s="24" t="s">
        <v>58</v>
      </c>
      <c r="E7" s="25"/>
      <c r="F7" s="26">
        <f t="shared" ref="F7:F20" si="0">SUM(L7:Y7)</f>
        <v>140</v>
      </c>
      <c r="G7" s="27">
        <v>9</v>
      </c>
      <c r="H7" s="28">
        <f t="shared" ref="H7:H25" si="1">F7/G7</f>
        <v>15.555555555555555</v>
      </c>
      <c r="I7" s="29">
        <v>35</v>
      </c>
      <c r="J7" s="29" t="s">
        <v>59</v>
      </c>
      <c r="L7" s="98">
        <v>31</v>
      </c>
      <c r="M7" s="64">
        <v>11</v>
      </c>
      <c r="N7" s="64">
        <v>19</v>
      </c>
      <c r="O7" s="64">
        <v>26</v>
      </c>
      <c r="P7" s="64">
        <v>2</v>
      </c>
      <c r="Q7" s="64">
        <v>17</v>
      </c>
      <c r="R7" s="64">
        <v>15</v>
      </c>
      <c r="S7" s="64">
        <v>9</v>
      </c>
      <c r="T7" s="64"/>
      <c r="U7" s="64">
        <v>10</v>
      </c>
      <c r="V7" s="64"/>
      <c r="W7" s="64"/>
      <c r="X7" s="64"/>
      <c r="Y7" s="64"/>
      <c r="Z7" s="30">
        <f t="shared" ref="Z7:Z26" si="2">SUM(L7:Y7)</f>
        <v>140</v>
      </c>
    </row>
    <row r="8" spans="1:26" ht="25.5" customHeight="1" thickBot="1" x14ac:dyDescent="0.3">
      <c r="B8" s="22">
        <v>10</v>
      </c>
      <c r="C8" s="40" t="s">
        <v>78</v>
      </c>
      <c r="D8" s="41" t="s">
        <v>79</v>
      </c>
      <c r="E8" s="42"/>
      <c r="F8" s="26">
        <f t="shared" si="0"/>
        <v>79</v>
      </c>
      <c r="G8" s="26">
        <v>9</v>
      </c>
      <c r="H8" s="43">
        <f t="shared" si="1"/>
        <v>8.7777777777777786</v>
      </c>
      <c r="I8" s="97">
        <v>18</v>
      </c>
      <c r="J8" s="97" t="s">
        <v>212</v>
      </c>
      <c r="L8" s="38">
        <v>10</v>
      </c>
      <c r="M8" s="58">
        <v>8</v>
      </c>
      <c r="N8" s="58">
        <v>8</v>
      </c>
      <c r="O8" s="58">
        <v>14</v>
      </c>
      <c r="P8" s="58">
        <v>0</v>
      </c>
      <c r="Q8" s="58">
        <v>14</v>
      </c>
      <c r="R8" s="58">
        <v>6</v>
      </c>
      <c r="S8" s="58">
        <v>1</v>
      </c>
      <c r="T8" s="58"/>
      <c r="U8" s="112">
        <v>18</v>
      </c>
      <c r="V8" s="58"/>
      <c r="W8" s="58"/>
      <c r="X8" s="58"/>
      <c r="Y8" s="58"/>
      <c r="Z8" s="30">
        <f t="shared" si="2"/>
        <v>79</v>
      </c>
    </row>
    <row r="9" spans="1:26" ht="25.5" customHeight="1" thickBot="1" x14ac:dyDescent="0.3">
      <c r="B9" s="22">
        <v>7</v>
      </c>
      <c r="C9" s="44" t="s">
        <v>71</v>
      </c>
      <c r="D9" s="24" t="s">
        <v>64</v>
      </c>
      <c r="E9" s="25"/>
      <c r="F9" s="26">
        <f t="shared" si="0"/>
        <v>78</v>
      </c>
      <c r="G9" s="26">
        <v>9</v>
      </c>
      <c r="H9" s="43">
        <f t="shared" si="1"/>
        <v>8.6666666666666661</v>
      </c>
      <c r="I9" s="29">
        <v>19</v>
      </c>
      <c r="J9" s="29" t="s">
        <v>68</v>
      </c>
      <c r="L9" s="38">
        <v>11</v>
      </c>
      <c r="M9" s="58">
        <v>8</v>
      </c>
      <c r="N9" s="58">
        <v>2</v>
      </c>
      <c r="O9" s="113">
        <v>14</v>
      </c>
      <c r="P9" s="58">
        <v>11</v>
      </c>
      <c r="Q9" s="58">
        <v>12</v>
      </c>
      <c r="R9" s="58">
        <v>7</v>
      </c>
      <c r="S9" s="58">
        <v>8</v>
      </c>
      <c r="T9" s="58"/>
      <c r="U9" s="58">
        <v>5</v>
      </c>
      <c r="V9" s="58"/>
      <c r="W9" s="58"/>
      <c r="X9" s="58"/>
      <c r="Y9" s="58"/>
      <c r="Z9" s="30">
        <f t="shared" si="2"/>
        <v>78</v>
      </c>
    </row>
    <row r="10" spans="1:26" ht="25.5" customHeight="1" thickBot="1" x14ac:dyDescent="0.3">
      <c r="B10" s="22">
        <v>27</v>
      </c>
      <c r="C10" s="40" t="s">
        <v>90</v>
      </c>
      <c r="D10" s="41" t="s">
        <v>91</v>
      </c>
      <c r="E10" s="42"/>
      <c r="F10" s="26">
        <f t="shared" si="0"/>
        <v>62</v>
      </c>
      <c r="G10" s="26">
        <v>9</v>
      </c>
      <c r="H10" s="43">
        <f t="shared" si="1"/>
        <v>6.8888888888888893</v>
      </c>
      <c r="I10" s="97">
        <v>15</v>
      </c>
      <c r="J10" s="97" t="s">
        <v>172</v>
      </c>
      <c r="L10" s="61">
        <v>6</v>
      </c>
      <c r="M10" s="129">
        <v>11</v>
      </c>
      <c r="N10" s="58">
        <v>2</v>
      </c>
      <c r="O10" s="58">
        <v>7</v>
      </c>
      <c r="P10" s="112">
        <v>15</v>
      </c>
      <c r="Q10" s="58">
        <v>10</v>
      </c>
      <c r="R10" s="58">
        <v>6</v>
      </c>
      <c r="S10" s="58">
        <v>2</v>
      </c>
      <c r="T10" s="58"/>
      <c r="U10" s="58">
        <v>3</v>
      </c>
      <c r="V10" s="58"/>
      <c r="W10" s="58"/>
      <c r="X10" s="58"/>
      <c r="Y10" s="58"/>
      <c r="Z10" s="30">
        <f t="shared" si="2"/>
        <v>62</v>
      </c>
    </row>
    <row r="11" spans="1:26" ht="25.5" customHeight="1" thickBot="1" x14ac:dyDescent="0.3">
      <c r="B11" s="22">
        <v>12</v>
      </c>
      <c r="C11" s="40" t="s">
        <v>84</v>
      </c>
      <c r="D11" s="41" t="s">
        <v>85</v>
      </c>
      <c r="E11" s="42"/>
      <c r="F11" s="26">
        <f t="shared" si="0"/>
        <v>52</v>
      </c>
      <c r="G11" s="26">
        <v>9</v>
      </c>
      <c r="H11" s="43">
        <f t="shared" si="1"/>
        <v>5.7777777777777777</v>
      </c>
      <c r="I11" s="29">
        <v>16</v>
      </c>
      <c r="J11" s="29" t="s">
        <v>86</v>
      </c>
      <c r="L11" s="61">
        <v>2</v>
      </c>
      <c r="M11" s="113">
        <v>11</v>
      </c>
      <c r="N11" s="58">
        <v>4</v>
      </c>
      <c r="O11" s="58">
        <v>8</v>
      </c>
      <c r="P11" s="58">
        <v>4</v>
      </c>
      <c r="Q11" s="58">
        <v>6</v>
      </c>
      <c r="R11" s="58">
        <v>5</v>
      </c>
      <c r="S11" s="58">
        <v>7</v>
      </c>
      <c r="T11" s="58"/>
      <c r="U11" s="58">
        <v>5</v>
      </c>
      <c r="V11" s="58"/>
      <c r="W11" s="58"/>
      <c r="X11" s="58"/>
      <c r="Y11" s="58"/>
      <c r="Z11" s="30">
        <f t="shared" si="2"/>
        <v>52</v>
      </c>
    </row>
    <row r="12" spans="1:26" ht="25.5" customHeight="1" thickBot="1" x14ac:dyDescent="0.3">
      <c r="B12" s="22">
        <v>21</v>
      </c>
      <c r="C12" s="40" t="s">
        <v>66</v>
      </c>
      <c r="D12" s="41" t="s">
        <v>67</v>
      </c>
      <c r="E12" s="42"/>
      <c r="F12" s="26">
        <f t="shared" si="0"/>
        <v>37</v>
      </c>
      <c r="G12" s="26">
        <v>3</v>
      </c>
      <c r="H12" s="43">
        <f t="shared" si="1"/>
        <v>12.333333333333334</v>
      </c>
      <c r="I12" s="29">
        <v>26</v>
      </c>
      <c r="J12" s="29" t="s">
        <v>68</v>
      </c>
      <c r="L12" s="38">
        <v>7</v>
      </c>
      <c r="M12" s="58"/>
      <c r="N12" s="58"/>
      <c r="O12" s="58"/>
      <c r="P12" s="58"/>
      <c r="Q12" s="58"/>
      <c r="R12" s="58"/>
      <c r="S12" s="227">
        <v>14</v>
      </c>
      <c r="T12" s="58"/>
      <c r="U12" s="113">
        <v>16</v>
      </c>
      <c r="V12" s="58"/>
      <c r="W12" s="58"/>
      <c r="X12" s="58"/>
      <c r="Y12" s="58"/>
      <c r="Z12" s="30">
        <f t="shared" si="2"/>
        <v>37</v>
      </c>
    </row>
    <row r="13" spans="1:26" ht="25.5" customHeight="1" thickBot="1" x14ac:dyDescent="0.3">
      <c r="B13" s="22">
        <v>6</v>
      </c>
      <c r="C13" s="31" t="s">
        <v>167</v>
      </c>
      <c r="D13" s="32" t="s">
        <v>168</v>
      </c>
      <c r="E13" s="42"/>
      <c r="F13" s="26">
        <f t="shared" si="0"/>
        <v>14</v>
      </c>
      <c r="G13" s="26">
        <v>7</v>
      </c>
      <c r="H13" s="43">
        <f t="shared" si="1"/>
        <v>2</v>
      </c>
      <c r="I13" s="97">
        <v>6</v>
      </c>
      <c r="J13" s="97" t="s">
        <v>112</v>
      </c>
      <c r="L13" s="61"/>
      <c r="M13" s="112">
        <v>6</v>
      </c>
      <c r="N13" s="58">
        <v>0</v>
      </c>
      <c r="O13" s="58">
        <v>2</v>
      </c>
      <c r="P13" s="58">
        <v>2</v>
      </c>
      <c r="Q13" s="58">
        <v>0</v>
      </c>
      <c r="R13" s="58">
        <v>2</v>
      </c>
      <c r="S13" s="58">
        <v>2</v>
      </c>
      <c r="T13" s="58"/>
      <c r="U13" s="58" t="s">
        <v>194</v>
      </c>
      <c r="V13" s="58"/>
      <c r="W13" s="58"/>
      <c r="X13" s="58"/>
      <c r="Y13" s="58"/>
      <c r="Z13" s="30">
        <f t="shared" si="2"/>
        <v>14</v>
      </c>
    </row>
    <row r="14" spans="1:26" ht="25.5" customHeight="1" thickBot="1" x14ac:dyDescent="0.3">
      <c r="B14" s="22">
        <v>14</v>
      </c>
      <c r="C14" s="31" t="s">
        <v>96</v>
      </c>
      <c r="D14" s="32" t="s">
        <v>64</v>
      </c>
      <c r="E14" s="42"/>
      <c r="F14" s="26">
        <f t="shared" si="0"/>
        <v>11</v>
      </c>
      <c r="G14" s="26">
        <v>7</v>
      </c>
      <c r="H14" s="43">
        <f t="shared" si="1"/>
        <v>1.5714285714285714</v>
      </c>
      <c r="I14" s="29">
        <v>5</v>
      </c>
      <c r="J14" s="29" t="s">
        <v>97</v>
      </c>
      <c r="L14" s="38">
        <v>0</v>
      </c>
      <c r="M14" s="227"/>
      <c r="N14" s="227"/>
      <c r="O14" s="58">
        <v>0</v>
      </c>
      <c r="P14" s="227">
        <v>4</v>
      </c>
      <c r="Q14" s="58">
        <v>0</v>
      </c>
      <c r="R14" s="58">
        <v>0</v>
      </c>
      <c r="S14" s="112">
        <v>7</v>
      </c>
      <c r="T14" s="58"/>
      <c r="U14" s="58">
        <v>0</v>
      </c>
      <c r="V14" s="58"/>
      <c r="W14" s="58"/>
      <c r="X14" s="58"/>
      <c r="Y14" s="58"/>
      <c r="Z14" s="30">
        <f t="shared" si="2"/>
        <v>11</v>
      </c>
    </row>
    <row r="15" spans="1:26" ht="25.5" customHeight="1" thickBot="1" x14ac:dyDescent="0.3">
      <c r="B15" s="22">
        <v>16</v>
      </c>
      <c r="C15" s="50" t="s">
        <v>94</v>
      </c>
      <c r="D15" s="51" t="s">
        <v>95</v>
      </c>
      <c r="E15" s="25"/>
      <c r="F15" s="26">
        <f t="shared" si="0"/>
        <v>11</v>
      </c>
      <c r="G15" s="26">
        <v>9</v>
      </c>
      <c r="H15" s="43">
        <f t="shared" si="1"/>
        <v>1.2222222222222223</v>
      </c>
      <c r="I15" s="29">
        <v>8</v>
      </c>
      <c r="J15" s="29" t="s">
        <v>68</v>
      </c>
      <c r="L15" s="38">
        <v>0</v>
      </c>
      <c r="M15" s="127">
        <v>0</v>
      </c>
      <c r="N15" s="227">
        <v>2</v>
      </c>
      <c r="O15" s="113">
        <v>5</v>
      </c>
      <c r="P15" s="58">
        <v>2</v>
      </c>
      <c r="Q15" s="58">
        <v>2</v>
      </c>
      <c r="R15" s="58">
        <v>0</v>
      </c>
      <c r="S15" s="58">
        <v>0</v>
      </c>
      <c r="T15" s="58"/>
      <c r="U15" s="58">
        <v>0</v>
      </c>
      <c r="V15" s="58"/>
      <c r="W15" s="58"/>
      <c r="X15" s="58"/>
      <c r="Y15" s="58"/>
      <c r="Z15" s="30">
        <f t="shared" si="2"/>
        <v>11</v>
      </c>
    </row>
    <row r="16" spans="1:26" ht="25.5" customHeight="1" thickBot="1" x14ac:dyDescent="0.3">
      <c r="B16" s="22">
        <v>11</v>
      </c>
      <c r="C16" s="50" t="s">
        <v>92</v>
      </c>
      <c r="D16" s="51" t="s">
        <v>93</v>
      </c>
      <c r="E16" s="25"/>
      <c r="F16" s="26">
        <f t="shared" si="0"/>
        <v>7</v>
      </c>
      <c r="G16" s="26">
        <v>9</v>
      </c>
      <c r="H16" s="43">
        <f t="shared" si="1"/>
        <v>0.77777777777777779</v>
      </c>
      <c r="I16" s="29">
        <v>6</v>
      </c>
      <c r="J16" s="29" t="s">
        <v>80</v>
      </c>
      <c r="L16" s="61">
        <v>0</v>
      </c>
      <c r="M16" s="129">
        <v>2</v>
      </c>
      <c r="N16" s="58">
        <v>0</v>
      </c>
      <c r="O16" s="58">
        <v>0</v>
      </c>
      <c r="P16" s="58">
        <v>0</v>
      </c>
      <c r="Q16" s="113">
        <v>3</v>
      </c>
      <c r="R16" s="58">
        <v>0</v>
      </c>
      <c r="S16" s="58">
        <v>0</v>
      </c>
      <c r="T16" s="58"/>
      <c r="U16" s="58">
        <v>2</v>
      </c>
      <c r="V16" s="58"/>
      <c r="W16" s="58"/>
      <c r="X16" s="58"/>
      <c r="Y16" s="58"/>
      <c r="Z16" s="30">
        <f t="shared" si="2"/>
        <v>7</v>
      </c>
    </row>
    <row r="17" spans="2:26" ht="25.5" customHeight="1" thickBot="1" x14ac:dyDescent="0.3">
      <c r="B17" s="22">
        <v>13</v>
      </c>
      <c r="C17" s="31" t="s">
        <v>104</v>
      </c>
      <c r="D17" s="32" t="s">
        <v>105</v>
      </c>
      <c r="E17" s="42"/>
      <c r="F17" s="26">
        <f t="shared" si="0"/>
        <v>5</v>
      </c>
      <c r="G17" s="26">
        <v>3</v>
      </c>
      <c r="H17" s="43">
        <f t="shared" si="1"/>
        <v>1.6666666666666667</v>
      </c>
      <c r="I17" s="29">
        <v>4</v>
      </c>
      <c r="J17" s="29" t="s">
        <v>106</v>
      </c>
      <c r="L17" s="61"/>
      <c r="M17" s="58"/>
      <c r="N17" s="227">
        <v>1</v>
      </c>
      <c r="O17" s="58"/>
      <c r="P17" s="58"/>
      <c r="Q17" s="113">
        <v>2</v>
      </c>
      <c r="R17" s="58"/>
      <c r="S17" s="113">
        <v>2</v>
      </c>
      <c r="T17" s="58"/>
      <c r="U17" s="58"/>
      <c r="V17" s="58"/>
      <c r="W17" s="58"/>
      <c r="X17" s="58"/>
      <c r="Y17" s="58"/>
      <c r="Z17" s="30">
        <f t="shared" si="2"/>
        <v>5</v>
      </c>
    </row>
    <row r="18" spans="2:26" ht="25.5" customHeight="1" thickBot="1" x14ac:dyDescent="0.3">
      <c r="B18" s="22">
        <v>20</v>
      </c>
      <c r="C18" s="31" t="s">
        <v>162</v>
      </c>
      <c r="D18" s="32" t="s">
        <v>163</v>
      </c>
      <c r="E18" s="42"/>
      <c r="F18" s="26">
        <f t="shared" si="0"/>
        <v>4</v>
      </c>
      <c r="G18" s="26">
        <v>6</v>
      </c>
      <c r="H18" s="43">
        <f t="shared" si="1"/>
        <v>0.66666666666666663</v>
      </c>
      <c r="I18" s="97">
        <v>2</v>
      </c>
      <c r="J18" s="97" t="s">
        <v>171</v>
      </c>
      <c r="L18" s="61">
        <v>0</v>
      </c>
      <c r="M18" s="112">
        <v>2</v>
      </c>
      <c r="N18" s="58">
        <v>0</v>
      </c>
      <c r="O18" s="58">
        <v>0</v>
      </c>
      <c r="P18" s="112">
        <v>2</v>
      </c>
      <c r="Q18" s="58"/>
      <c r="R18" s="58">
        <v>0</v>
      </c>
      <c r="S18" s="58"/>
      <c r="T18" s="58"/>
      <c r="U18" s="58" t="s">
        <v>194</v>
      </c>
      <c r="V18" s="58"/>
      <c r="W18" s="58"/>
      <c r="X18" s="58"/>
      <c r="Y18" s="58"/>
      <c r="Z18" s="30">
        <f t="shared" si="2"/>
        <v>4</v>
      </c>
    </row>
    <row r="19" spans="2:26" ht="25.5" customHeight="1" thickBot="1" x14ac:dyDescent="0.3">
      <c r="B19" s="22"/>
      <c r="C19" s="31" t="s">
        <v>114</v>
      </c>
      <c r="D19" s="32" t="s">
        <v>108</v>
      </c>
      <c r="E19" s="42"/>
      <c r="F19" s="26">
        <f t="shared" si="0"/>
        <v>0</v>
      </c>
      <c r="G19" s="26">
        <v>0</v>
      </c>
      <c r="H19" s="43" t="e">
        <f t="shared" si="1"/>
        <v>#DIV/0!</v>
      </c>
      <c r="I19" s="29">
        <v>4</v>
      </c>
      <c r="J19" s="29" t="s">
        <v>97</v>
      </c>
      <c r="L19" s="61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30">
        <f t="shared" si="2"/>
        <v>0</v>
      </c>
    </row>
    <row r="20" spans="2:26" ht="25.5" customHeight="1" thickBot="1" x14ac:dyDescent="0.3">
      <c r="B20" s="22"/>
      <c r="C20" s="31" t="s">
        <v>117</v>
      </c>
      <c r="D20" s="32" t="s">
        <v>95</v>
      </c>
      <c r="E20" s="42"/>
      <c r="F20" s="26">
        <f t="shared" si="0"/>
        <v>0</v>
      </c>
      <c r="G20" s="26">
        <v>0</v>
      </c>
      <c r="H20" s="43" t="e">
        <f t="shared" si="1"/>
        <v>#DIV/0!</v>
      </c>
      <c r="I20" s="29">
        <v>1</v>
      </c>
      <c r="J20" s="29" t="s">
        <v>97</v>
      </c>
      <c r="L20" s="61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30">
        <f t="shared" si="2"/>
        <v>0</v>
      </c>
    </row>
    <row r="21" spans="2:26" ht="25.5" customHeight="1" thickBot="1" x14ac:dyDescent="0.3">
      <c r="B21" s="22">
        <v>15</v>
      </c>
      <c r="C21" s="31" t="s">
        <v>192</v>
      </c>
      <c r="D21" s="32" t="s">
        <v>193</v>
      </c>
      <c r="E21" s="42"/>
      <c r="F21" s="26">
        <v>0</v>
      </c>
      <c r="G21" s="26">
        <v>0</v>
      </c>
      <c r="H21" s="43" t="e">
        <f t="shared" si="1"/>
        <v>#DIV/0!</v>
      </c>
      <c r="I21" s="29">
        <v>0</v>
      </c>
      <c r="J21" s="29" t="s">
        <v>16</v>
      </c>
      <c r="L21" s="38"/>
      <c r="M21" s="120"/>
      <c r="N21" s="120"/>
      <c r="O21" s="58"/>
      <c r="P21" s="58"/>
      <c r="Q21" s="58"/>
      <c r="R21" s="58"/>
      <c r="S21" s="58"/>
      <c r="T21" s="58"/>
      <c r="U21" s="58" t="s">
        <v>194</v>
      </c>
      <c r="V21" s="58"/>
      <c r="W21" s="58"/>
      <c r="X21" s="58"/>
      <c r="Y21" s="58"/>
      <c r="Z21" s="30">
        <f t="shared" si="2"/>
        <v>0</v>
      </c>
    </row>
    <row r="22" spans="2:26" ht="25.5" customHeight="1" thickBot="1" x14ac:dyDescent="0.3">
      <c r="B22" s="22">
        <v>34</v>
      </c>
      <c r="C22" s="31" t="s">
        <v>164</v>
      </c>
      <c r="D22" s="32" t="s">
        <v>165</v>
      </c>
      <c r="E22" s="42"/>
      <c r="F22" s="26">
        <f>SUM(L22:Y22)</f>
        <v>0</v>
      </c>
      <c r="G22" s="26">
        <v>2</v>
      </c>
      <c r="H22" s="43">
        <f t="shared" si="1"/>
        <v>0</v>
      </c>
      <c r="I22" s="97">
        <v>0</v>
      </c>
      <c r="J22" s="97" t="s">
        <v>16</v>
      </c>
      <c r="L22" s="38">
        <v>0</v>
      </c>
      <c r="M22" s="127">
        <v>0</v>
      </c>
      <c r="N22" s="127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30">
        <f t="shared" si="2"/>
        <v>0</v>
      </c>
    </row>
    <row r="23" spans="2:26" ht="25.5" customHeight="1" thickBot="1" x14ac:dyDescent="0.3">
      <c r="B23" s="22">
        <v>4</v>
      </c>
      <c r="C23" s="31" t="s">
        <v>169</v>
      </c>
      <c r="D23" s="32" t="s">
        <v>170</v>
      </c>
      <c r="E23" s="42"/>
      <c r="F23" s="26">
        <f>SUM(L23:Y23)</f>
        <v>0</v>
      </c>
      <c r="G23" s="26">
        <v>3</v>
      </c>
      <c r="H23" s="43">
        <f t="shared" si="1"/>
        <v>0</v>
      </c>
      <c r="I23" s="97">
        <v>0</v>
      </c>
      <c r="J23" s="97" t="s">
        <v>16</v>
      </c>
      <c r="L23" s="38"/>
      <c r="M23" s="227"/>
      <c r="N23" s="227"/>
      <c r="O23" s="58"/>
      <c r="P23" s="58">
        <v>0</v>
      </c>
      <c r="Q23" s="58"/>
      <c r="R23" s="58">
        <v>0</v>
      </c>
      <c r="S23" s="58">
        <v>0</v>
      </c>
      <c r="T23" s="58"/>
      <c r="U23" s="58"/>
      <c r="V23" s="58"/>
      <c r="W23" s="58"/>
      <c r="X23" s="58"/>
      <c r="Y23" s="58"/>
      <c r="Z23" s="30"/>
    </row>
    <row r="24" spans="2:26" ht="25.5" customHeight="1" thickBot="1" x14ac:dyDescent="0.3">
      <c r="B24" s="22">
        <v>8</v>
      </c>
      <c r="C24" s="31" t="s">
        <v>115</v>
      </c>
      <c r="D24" s="32" t="s">
        <v>116</v>
      </c>
      <c r="E24" s="42"/>
      <c r="F24" s="26">
        <f>SUM(L24:Y24)</f>
        <v>0</v>
      </c>
      <c r="G24" s="26">
        <v>4</v>
      </c>
      <c r="H24" s="43">
        <f t="shared" si="1"/>
        <v>0</v>
      </c>
      <c r="I24" s="29">
        <v>2</v>
      </c>
      <c r="J24" s="29" t="s">
        <v>68</v>
      </c>
      <c r="L24" s="38"/>
      <c r="M24" s="227">
        <v>0</v>
      </c>
      <c r="N24" s="227"/>
      <c r="O24" s="58">
        <v>0</v>
      </c>
      <c r="P24" s="58"/>
      <c r="Q24" s="58">
        <v>0</v>
      </c>
      <c r="R24" s="58">
        <v>0</v>
      </c>
      <c r="S24" s="58"/>
      <c r="T24" s="58"/>
      <c r="U24" s="58"/>
      <c r="V24" s="58"/>
      <c r="W24" s="58"/>
      <c r="X24" s="58"/>
      <c r="Y24" s="58"/>
      <c r="Z24" s="30">
        <f t="shared" si="2"/>
        <v>0</v>
      </c>
    </row>
    <row r="25" spans="2:26" ht="25.5" customHeight="1" thickBot="1" x14ac:dyDescent="0.3">
      <c r="B25" s="22">
        <v>28</v>
      </c>
      <c r="C25" s="40" t="s">
        <v>121</v>
      </c>
      <c r="D25" s="41" t="s">
        <v>122</v>
      </c>
      <c r="E25" s="42"/>
      <c r="F25" s="26">
        <f>SUM(L25:Y25)</f>
        <v>0</v>
      </c>
      <c r="G25" s="26">
        <v>6</v>
      </c>
      <c r="H25" s="43">
        <f t="shared" si="1"/>
        <v>0</v>
      </c>
      <c r="I25" s="29">
        <v>0</v>
      </c>
      <c r="J25" s="29" t="s">
        <v>16</v>
      </c>
      <c r="L25" s="103">
        <v>0</v>
      </c>
      <c r="M25" s="104">
        <v>0</v>
      </c>
      <c r="N25" s="104">
        <v>0</v>
      </c>
      <c r="O25" s="62">
        <v>0</v>
      </c>
      <c r="P25" s="62">
        <v>0</v>
      </c>
      <c r="Q25" s="62">
        <v>0</v>
      </c>
      <c r="R25" s="62"/>
      <c r="S25" s="62"/>
      <c r="T25" s="62"/>
      <c r="U25" s="62"/>
      <c r="V25" s="62"/>
      <c r="W25" s="62"/>
      <c r="X25" s="62"/>
      <c r="Y25" s="62"/>
      <c r="Z25" s="30">
        <f t="shared" si="2"/>
        <v>0</v>
      </c>
    </row>
    <row r="26" spans="2:26" ht="15.75" thickBot="1" x14ac:dyDescent="0.3">
      <c r="F26" s="54">
        <f>SUM(F7:F25)</f>
        <v>500</v>
      </c>
      <c r="L26" s="99">
        <f t="shared" ref="L26:Y26" si="3">SUM(L7:L25)</f>
        <v>67</v>
      </c>
      <c r="M26" s="99">
        <f t="shared" si="3"/>
        <v>59</v>
      </c>
      <c r="N26" s="122">
        <f t="shared" si="3"/>
        <v>38</v>
      </c>
      <c r="O26" s="99">
        <f t="shared" si="3"/>
        <v>76</v>
      </c>
      <c r="P26" s="99">
        <f t="shared" si="3"/>
        <v>42</v>
      </c>
      <c r="Q26" s="99">
        <f t="shared" si="3"/>
        <v>66</v>
      </c>
      <c r="R26" s="122">
        <f t="shared" si="3"/>
        <v>41</v>
      </c>
      <c r="S26" s="99">
        <f t="shared" si="3"/>
        <v>52</v>
      </c>
      <c r="T26" s="95">
        <f t="shared" si="3"/>
        <v>0</v>
      </c>
      <c r="U26" s="99">
        <f t="shared" si="3"/>
        <v>59</v>
      </c>
      <c r="V26" s="94">
        <f t="shared" si="3"/>
        <v>0</v>
      </c>
      <c r="W26" s="95">
        <f t="shared" si="3"/>
        <v>0</v>
      </c>
      <c r="X26" s="94">
        <f t="shared" si="3"/>
        <v>0</v>
      </c>
      <c r="Y26" s="95">
        <f t="shared" si="3"/>
        <v>0</v>
      </c>
      <c r="Z26" s="59">
        <f t="shared" si="2"/>
        <v>500</v>
      </c>
    </row>
    <row r="27" spans="2:26" x14ac:dyDescent="0.25">
      <c r="I27" s="342" t="s">
        <v>123</v>
      </c>
      <c r="J27" s="342"/>
      <c r="L27" s="311" t="s">
        <v>166</v>
      </c>
      <c r="M27" s="311"/>
      <c r="N27" s="311"/>
      <c r="O27" s="311"/>
      <c r="P27" s="323">
        <f>SUM(L26:Y26)</f>
        <v>500</v>
      </c>
      <c r="Q27" s="323"/>
      <c r="R27" s="323"/>
      <c r="S27" s="323"/>
    </row>
    <row r="28" spans="2:26" x14ac:dyDescent="0.25">
      <c r="F28" s="21"/>
      <c r="G28" s="21"/>
      <c r="I28" s="312" t="s">
        <v>124</v>
      </c>
      <c r="J28" s="312"/>
      <c r="L28" s="313" t="s">
        <v>125</v>
      </c>
      <c r="M28" s="313"/>
    </row>
    <row r="29" spans="2:26" x14ac:dyDescent="0.25">
      <c r="F29" s="21"/>
      <c r="G29" s="21"/>
      <c r="I29" s="316" t="s">
        <v>137</v>
      </c>
      <c r="J29" s="316"/>
      <c r="L29" s="315" t="s">
        <v>126</v>
      </c>
      <c r="M29" s="315"/>
    </row>
    <row r="30" spans="2:26" x14ac:dyDescent="0.25">
      <c r="I30" s="314" t="s">
        <v>127</v>
      </c>
      <c r="J30" s="314"/>
    </row>
  </sheetData>
  <sortState ref="B7:Y25">
    <sortCondition descending="1" ref="F7:F25"/>
    <sortCondition descending="1" ref="H7:H25"/>
    <sortCondition ref="G7:G25"/>
    <sortCondition descending="1" ref="I7:I25"/>
  </sortState>
  <mergeCells count="28">
    <mergeCell ref="T2:T6"/>
    <mergeCell ref="B2:J2"/>
    <mergeCell ref="U2:U6"/>
    <mergeCell ref="V2:V6"/>
    <mergeCell ref="W2:W6"/>
    <mergeCell ref="N2:N6"/>
    <mergeCell ref="X2:X6"/>
    <mergeCell ref="Y2:Y6"/>
    <mergeCell ref="P27:S27"/>
    <mergeCell ref="B4:B5"/>
    <mergeCell ref="C4:D5"/>
    <mergeCell ref="F4:F5"/>
    <mergeCell ref="G4:G5"/>
    <mergeCell ref="I4:J4"/>
    <mergeCell ref="O2:O6"/>
    <mergeCell ref="P2:P6"/>
    <mergeCell ref="Q2:Q6"/>
    <mergeCell ref="R2:R6"/>
    <mergeCell ref="S2:S6"/>
    <mergeCell ref="I27:J27"/>
    <mergeCell ref="L2:L6"/>
    <mergeCell ref="M2:M6"/>
    <mergeCell ref="L27:O27"/>
    <mergeCell ref="I28:J28"/>
    <mergeCell ref="L28:M28"/>
    <mergeCell ref="I30:J30"/>
    <mergeCell ref="L29:M29"/>
    <mergeCell ref="I29:J2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14</vt:i4>
      </vt:variant>
    </vt:vector>
  </HeadingPairs>
  <TitlesOfParts>
    <vt:vector size="25" baseType="lpstr">
      <vt:lpstr>Calendario U16 Elite</vt:lpstr>
      <vt:lpstr>PARTITE U16</vt:lpstr>
      <vt:lpstr>Play Off U16</vt:lpstr>
      <vt:lpstr>Calendario U14</vt:lpstr>
      <vt:lpstr>PARTITE U14</vt:lpstr>
      <vt:lpstr>Calendario U13</vt:lpstr>
      <vt:lpstr>PARTITE U13</vt:lpstr>
      <vt:lpstr>Classifiche</vt:lpstr>
      <vt:lpstr>MVP 2015-2016</vt:lpstr>
      <vt:lpstr>MVP All Time</vt:lpstr>
      <vt:lpstr>LOGHI</vt:lpstr>
      <vt:lpstr>Bandiere</vt:lpstr>
      <vt:lpstr>RSA</vt:lpstr>
      <vt:lpstr>RSB</vt:lpstr>
      <vt:lpstr>RSC</vt:lpstr>
      <vt:lpstr>RSD</vt:lpstr>
      <vt:lpstr>RSE</vt:lpstr>
      <vt:lpstr>RSF</vt:lpstr>
      <vt:lpstr>Squadra_A</vt:lpstr>
      <vt:lpstr>Squadra_B</vt:lpstr>
      <vt:lpstr>Squadra_C</vt:lpstr>
      <vt:lpstr>Squadra_D</vt:lpstr>
      <vt:lpstr>Squadra_E</vt:lpstr>
      <vt:lpstr>Squadra_F</vt:lpstr>
      <vt:lpstr>Squadre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Gento</cp:lastModifiedBy>
  <dcterms:created xsi:type="dcterms:W3CDTF">2015-10-10T11:34:05Z</dcterms:created>
  <dcterms:modified xsi:type="dcterms:W3CDTF">2016-02-01T19:44:57Z</dcterms:modified>
</cp:coreProperties>
</file>