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ampionato" sheetId="1" state="visible" r:id="rId2"/>
    <sheet name="Squadre" sheetId="2" state="visible" r:id="rId3"/>
    <sheet name="Calendario" sheetId="3" state="visible" r:id="rId4"/>
    <sheet name="Analisi_Calendario" sheetId="4" state="visible" r:id="rId5"/>
    <sheet name="Classifica" sheetId="5" state="visible" r:id="rId6"/>
    <sheet name="Analisi_Classifica" sheetId="6" state="visible" r:id="rId7"/>
    <sheet name="Playoff" sheetId="7" state="visible" r:id="rId8"/>
  </sheets>
  <definedNames>
    <definedName function="false" hidden="false" localSheetId="2" name="_xlnm.Print_Area" vbProcedure="false">Calendario!$A:$I</definedName>
    <definedName function="false" hidden="false" localSheetId="6" name="_xlnm.Print_Area" vbProcedure="false">Playoff!$A:$I</definedName>
    <definedName function="false" hidden="false" localSheetId="1" name="_xlnm.Print_Area" vbProcedure="false">Squadre!$A:$C</definedName>
    <definedName function="false" hidden="false" name="areaCercaDatiPerPosizioneSquadre" vbProcedure="false">Analisi_Classifica!$A:$N</definedName>
    <definedName function="false" hidden="false" name="areaCercaPuntiClassificaSquadre" vbProcedure="false">Analisi_Classifica!$B:$D</definedName>
    <definedName function="false" hidden="false" name="areaCercaSquadraPerPosizioneSquadre" vbProcedure="false">Analisi_Classifica!$A:$B</definedName>
    <definedName function="false" hidden="false" name="areaCoefficienteSquadre" vbProcedure="false">Analisi_Classifica!$C:$C</definedName>
    <definedName function="false" hidden="false" name="areaDifferenzaPuntiACalendario" vbProcedure="false">Analisi_Calendario!$G:$G</definedName>
    <definedName function="false" hidden="false" name="areaDifferenzaPuntiBCalendario" vbProcedure="false">Analisi_Calendario!$N:$N</definedName>
    <definedName function="false" hidden="false" name="areaForfaitACalendario" vbProcedure="false">Analisi_Calendario!$C:$C</definedName>
    <definedName function="false" hidden="false" name="areaForfaitBCalendario" vbProcedure="false">Analisi_Calendario!$J:$J</definedName>
    <definedName function="false" hidden="false" name="areaLinkMappeSquadre" vbProcedure="false">Squadre!$B$2:$C$9</definedName>
    <definedName function="false" hidden="false" name="areaNomiCampiSquadre" vbProcedure="false">Squadre!$B$3:$B$9</definedName>
    <definedName function="false" hidden="false" name="areaNomiSquadreSquadre" vbProcedure="false">Squadre!$A$3:$A$9</definedName>
    <definedName function="false" hidden="false" name="areaPersaACalendario" vbProcedure="false">Analisi_Calendario!$D:$D</definedName>
    <definedName function="false" hidden="false" name="areaPersaBCalendario" vbProcedure="false">Analisi_Calendario!$K:$K</definedName>
    <definedName function="false" hidden="false" name="areaPuntiFattiACalendario" vbProcedure="false">Analisi_Calendario!$E:$E</definedName>
    <definedName function="false" hidden="false" name="areaPuntiFattiBCalendario" vbProcedure="false">Analisi_Calendario!$L:$L</definedName>
    <definedName function="false" hidden="false" name="areaPuntiSubitiACalendario" vbProcedure="false">Analisi_Calendario!$F:$F</definedName>
    <definedName function="false" hidden="false" name="areaPuntiSubitiBCalendario" vbProcedure="false">Analisi_Calendario!$M:$M</definedName>
    <definedName function="false" hidden="false" name="areaSquadraACalendario" vbProcedure="false">Analisi_Calendario!$A:$A</definedName>
    <definedName function="false" hidden="false" name="areaSquadraBCalendario" vbProcedure="false">Analisi_Calendario!$H:$H</definedName>
    <definedName function="false" hidden="false" name="areaSquadreAnalisiRisultati" vbProcedure="false">#REF!</definedName>
    <definedName function="false" hidden="false" name="areaVintaACalendario" vbProcedure="false">Analisi_Calendario!$B:$B</definedName>
    <definedName function="false" hidden="false" name="areaVintaBCalendario" vbProcedure="false">Analisi_Calendario!$I:$I</definedName>
    <definedName function="false" hidden="false" name="constNomeCampionato" vbProcedure="false">Campionato!$B$1</definedName>
    <definedName function="false" hidden="false" name="constPuntiForfait" vbProcedure="false">Campionato!$B$6</definedName>
    <definedName function="false" hidden="false" name="constPuntiSconfitta" vbProcedure="false">Campionato!$B$5</definedName>
    <definedName function="false" hidden="false" name="constPuntiVittoria" vbProcedure="false">Campionato!$B$4</definedName>
    <definedName function="false" hidden="false" name="constSezioneCampionato" vbProcedure="false">Campionato!$B$2</definedName>
    <definedName function="false" hidden="false" name="constStagionaCampionato" vbProcedure="false">Campionato!$B$3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<sst xmlns="http://schemas.openxmlformats.org/spreadsheetml/2006/main" count="345" uniqueCount="95">
  <si>
    <t xml:space="preserve">Nome Campionato</t>
  </si>
  <si>
    <t xml:space="preserve">Campionato 7 Squadre 7 Concentramenti più Finali</t>
  </si>
  <si>
    <t xml:space="preserve">Nazione/Regione/Sezione</t>
  </si>
  <si>
    <t xml:space="preserve">Sezione di Zoolandia</t>
  </si>
  <si>
    <t xml:space="preserve">Stagione</t>
  </si>
  <si>
    <t xml:space="preserve">Stagione 2020/2021</t>
  </si>
  <si>
    <t xml:space="preserve">Punti vittoria</t>
  </si>
  <si>
    <t xml:space="preserve">Punti sconfitta</t>
  </si>
  <si>
    <t xml:space="preserve">Punti forfait</t>
  </si>
  <si>
    <t xml:space="preserve">Le linguette rosse non sono da stampare o pubblicare.</t>
  </si>
  <si>
    <t xml:space="preserve">Le linguette verdi sono da stampare o pubblicare.</t>
  </si>
  <si>
    <t xml:space="preserve">Le celle non selezionabili sono protette perché descrittive o calcolate automaticamente.</t>
  </si>
  <si>
    <t xml:space="preserve">Date e risultati vanno inseriti direttamente nel foglio Calendario.</t>
  </si>
  <si>
    <t xml:space="preserve">La classifica si aggiorna automaticamente.</t>
  </si>
  <si>
    <t xml:space="preserve">Avvertenze:</t>
  </si>
  <si>
    <t xml:space="preserve">il foglio Analisi_Risultati prende i dati riga per riga dal foglio Calendario: in caso di modifica del Calendario trascinare la formula della prima riga di Analisi_Risultati per un numero di righe pari a quelle di Calendario</t>
  </si>
  <si>
    <t xml:space="preserve">Bug noti:</t>
  </si>
  <si>
    <t xml:space="preserve">* i link alle mappe non sono cliccabili</t>
  </si>
  <si>
    <t xml:space="preserve">Todo list:</t>
  </si>
  <si>
    <t xml:space="preserve">* protezione celle del foglio calendario migliorabile</t>
  </si>
  <si>
    <t xml:space="preserve">* valutare inserimento analisi risultati playoff</t>
  </si>
  <si>
    <t xml:space="preserve">Squadra</t>
  </si>
  <si>
    <t xml:space="preserve">Nome
Campo</t>
  </si>
  <si>
    <t xml:space="preserve">Mappa
Campo</t>
  </si>
  <si>
    <t xml:space="preserve">Albatros</t>
  </si>
  <si>
    <t xml:space="preserve">Barracuda</t>
  </si>
  <si>
    <t xml:space="preserve">Cinghiali</t>
  </si>
  <si>
    <t xml:space="preserve">Delfini</t>
  </si>
  <si>
    <t xml:space="preserve">Elefanti</t>
  </si>
  <si>
    <t xml:space="preserve">Fenicotteri</t>
  </si>
  <si>
    <t xml:space="preserve">Gazzelle</t>
  </si>
  <si>
    <t xml:space="preserve">GIRONE DI ANDATA</t>
  </si>
  <si>
    <t xml:space="preserve">Gara N.</t>
  </si>
  <si>
    <t xml:space="preserve">Squadra A</t>
  </si>
  <si>
    <t xml:space="preserve">Squadra B</t>
  </si>
  <si>
    <t xml:space="preserve">Giorno</t>
  </si>
  <si>
    <t xml:space="preserve">Data</t>
  </si>
  <si>
    <t xml:space="preserve">Ora</t>
  </si>
  <si>
    <t xml:space="preserve">Risultato</t>
  </si>
  <si>
    <t xml:space="preserve">-</t>
  </si>
  <si>
    <t xml:space="preserve">Campo Elefanti</t>
  </si>
  <si>
    <t xml:space="preserve">Campo Fenicotteri</t>
  </si>
  <si>
    <t xml:space="preserve">Campo Delfini</t>
  </si>
  <si>
    <t xml:space="preserve">Campo Gazzelle</t>
  </si>
  <si>
    <t xml:space="preserve">Campo Barracuda</t>
  </si>
  <si>
    <t xml:space="preserve">Campo Albatros</t>
  </si>
  <si>
    <t xml:space="preserve">Vinta A</t>
  </si>
  <si>
    <t xml:space="preserve">Forfait A</t>
  </si>
  <si>
    <t xml:space="preserve">Persa A</t>
  </si>
  <si>
    <t xml:space="preserve">Punti Fatti A</t>
  </si>
  <si>
    <t xml:space="preserve">Punti Subiti A</t>
  </si>
  <si>
    <t xml:space="preserve">Differenza Punti A</t>
  </si>
  <si>
    <t xml:space="preserve">Vinta B</t>
  </si>
  <si>
    <t xml:space="preserve">Forfait B</t>
  </si>
  <si>
    <t xml:space="preserve">Persa B</t>
  </si>
  <si>
    <t xml:space="preserve">Punti Fatti B</t>
  </si>
  <si>
    <t xml:space="preserve">Punti Subiti B</t>
  </si>
  <si>
    <t xml:space="preserve">Differenza Punti B</t>
  </si>
  <si>
    <t xml:space="preserve">Vincente</t>
  </si>
  <si>
    <t xml:space="preserve">Perdente</t>
  </si>
  <si>
    <t xml:space="preserve">CLASSIFICA</t>
  </si>
  <si>
    <t xml:space="preserve">P</t>
  </si>
  <si>
    <t xml:space="preserve">Classifica</t>
  </si>
  <si>
    <t xml:space="preserve">Pun</t>
  </si>
  <si>
    <t xml:space="preserve">Partite</t>
  </si>
  <si>
    <t xml:space="preserve">Punti</t>
  </si>
  <si>
    <t xml:space="preserve">Media</t>
  </si>
  <si>
    <t xml:space="preserve">G</t>
  </si>
  <si>
    <t xml:space="preserve">V</t>
  </si>
  <si>
    <t xml:space="preserve">F</t>
  </si>
  <si>
    <t xml:space="preserve">Fat</t>
  </si>
  <si>
    <t xml:space="preserve">Sub</t>
  </si>
  <si>
    <t xml:space="preserve">Dif</t>
  </si>
  <si>
    <t xml:space="preserve">Posizione</t>
  </si>
  <si>
    <t xml:space="preserve">Coefficiente</t>
  </si>
  <si>
    <t xml:space="preserve">Punti
Classifica
(1)</t>
  </si>
  <si>
    <t xml:space="preserve">Partite
Giocate</t>
  </si>
  <si>
    <t xml:space="preserve">Partite
Vinte</t>
  </si>
  <si>
    <t xml:space="preserve">Partite
Perse</t>
  </si>
  <si>
    <t xml:space="preserve">Partite
Forfait</t>
  </si>
  <si>
    <t xml:space="preserve">Punti
Fatti</t>
  </si>
  <si>
    <t xml:space="preserve">Punti
Subiti</t>
  </si>
  <si>
    <t xml:space="preserve">Differenza
Punti</t>
  </si>
  <si>
    <t xml:space="preserve">Media
Punti
Fatti</t>
  </si>
  <si>
    <t xml:space="preserve">Media
Punti
Subiti</t>
  </si>
  <si>
    <t xml:space="preserve">Media
Differenza
Punti</t>
  </si>
  <si>
    <t xml:space="preserve">Quoziente
Canestri
(4)</t>
  </si>
  <si>
    <t xml:space="preserve">Vittorie Incontri Diretti (2)</t>
  </si>
  <si>
    <t xml:space="preserve">Punti Fatti Incontri Diretti</t>
  </si>
  <si>
    <t xml:space="preserve">Punti Subiti Incontri Diretti</t>
  </si>
  <si>
    <t xml:space="preserve">Quoziente Canestri
Incontri Diretti
(3)</t>
  </si>
  <si>
    <t xml:space="preserve">---</t>
  </si>
  <si>
    <t xml:space="preserve">PLAYOFF</t>
  </si>
  <si>
    <t xml:space="preserve">1-2</t>
  </si>
  <si>
    <t xml:space="preserve">3-4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</si>
</sst>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d\ mmm\ yyyy"/>
    <numFmt numFmtId="167" formatCode="hh:mm"/>
    <numFmt numFmtId="168" formatCode="\+0;\-0"/>
    <numFmt numFmtId="169" formatCode="0.00"/>
    <numFmt numFmtId="170" formatCode="\+0.00;\-0.00"/>
    <numFmt numFmtId="171" formatCode="0.00000"/>
    <numFmt numFmtId="172" formatCode="0"/>
    <numFmt numFmtId="173" formatCode="&quot;VERO&quot;;&quot;VERO&quot;;&quot;FALSO&quot;"/>
  </numFmts>
  <fonts count="16">
    <font>
      <sz val="12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2"/>
      <color rgb="FFFF0000"/>
      <name val="Arial"/>
      <family val="2"/>
    </font>
    <font>
      <sz val="12"/>
      <color rgb="FF008000"/>
      <name val="Arial"/>
      <family val="2"/>
    </font>
    <font>
      <b val="true"/>
      <i val="true"/>
      <sz val="12"/>
      <name val="Arial"/>
      <family val="2"/>
    </font>
    <font>
      <strike val="true"/>
      <sz val="12"/>
      <name val="Arial"/>
      <family val="2"/>
    </font>
    <font>
      <sz val="10"/>
      <name val="Arial"/>
      <family val="2"/>
    </font>
    <font>
      <b val="true"/>
      <sz val="14"/>
      <name val="Arial"/>
      <family val="2"/>
    </font>
    <font>
      <i val="true"/>
      <sz val="12"/>
      <name val="Arial"/>
      <family val="2"/>
    </font>
    <font>
      <sz val="18"/>
      <name val="Arial"/>
      <family val="2"/>
    </font>
    <font>
      <u val="single"/>
      <sz val="10"/>
      <color rgb="FF0000EE"/>
      <name val="Arial"/>
      <family val="2"/>
    </font>
    <font>
      <sz val="12"/>
      <name val="Courier New"/>
      <family val="3"/>
    </font>
    <font>
      <b val="true"/>
      <sz val="1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E0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false" hidden="tru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70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8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9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0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2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6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legamento ipertestuale" xfId="20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9.625" defaultRowHeight="15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2" width="74.88"/>
    <col collapsed="false" customWidth="false" hidden="false" outlineLevel="0" max="64" min="3" style="3" width="9.61"/>
  </cols>
  <sheetData>
    <row r="1" customFormat="false" ht="15" hidden="false" customHeight="false" outlineLevel="0" collapsed="false">
      <c r="A1" s="4" t="s">
        <v>0</v>
      </c>
      <c r="B1" s="5" t="s">
        <v>1</v>
      </c>
    </row>
    <row r="2" customFormat="false" ht="15" hidden="false" customHeight="false" outlineLevel="0" collapsed="false">
      <c r="A2" s="4" t="s">
        <v>2</v>
      </c>
      <c r="B2" s="5" t="s">
        <v>3</v>
      </c>
    </row>
    <row r="3" customFormat="false" ht="15" hidden="false" customHeight="false" outlineLevel="0" collapsed="false">
      <c r="A3" s="4" t="s">
        <v>4</v>
      </c>
      <c r="B3" s="5" t="s">
        <v>5</v>
      </c>
    </row>
    <row r="4" customFormat="false" ht="15" hidden="false" customHeight="false" outlineLevel="0" collapsed="false">
      <c r="A4" s="4" t="s">
        <v>6</v>
      </c>
      <c r="B4" s="5" t="n">
        <v>3</v>
      </c>
    </row>
    <row r="5" customFormat="false" ht="15" hidden="false" customHeight="false" outlineLevel="0" collapsed="false">
      <c r="A5" s="4" t="s">
        <v>7</v>
      </c>
      <c r="B5" s="5" t="n">
        <v>1</v>
      </c>
    </row>
    <row r="6" customFormat="false" ht="15" hidden="false" customHeight="false" outlineLevel="0" collapsed="false">
      <c r="A6" s="4" t="s">
        <v>8</v>
      </c>
      <c r="B6" s="5" t="n">
        <v>0</v>
      </c>
    </row>
    <row r="8" customFormat="false" ht="15" hidden="false" customHeight="false" outlineLevel="0" collapsed="false">
      <c r="B8" s="6" t="s">
        <v>9</v>
      </c>
    </row>
    <row r="9" customFormat="false" ht="15" hidden="false" customHeight="false" outlineLevel="0" collapsed="false">
      <c r="B9" s="7" t="s">
        <v>10</v>
      </c>
    </row>
    <row r="10" customFormat="false" ht="15" hidden="false" customHeight="false" outlineLevel="0" collapsed="false">
      <c r="B10" s="8" t="s">
        <v>11</v>
      </c>
    </row>
    <row r="11" customFormat="false" ht="15" hidden="false" customHeight="false" outlineLevel="0" collapsed="false">
      <c r="B11" s="2" t="s">
        <v>12</v>
      </c>
    </row>
    <row r="12" customFormat="false" ht="15" hidden="false" customHeight="false" outlineLevel="0" collapsed="false">
      <c r="B12" s="2" t="s">
        <v>13</v>
      </c>
    </row>
    <row r="14" customFormat="false" ht="15" hidden="false" customHeight="false" outlineLevel="0" collapsed="false">
      <c r="B14" s="9" t="s">
        <v>14</v>
      </c>
    </row>
    <row r="15" customFormat="false" ht="39.55" hidden="false" customHeight="false" outlineLevel="0" collapsed="false">
      <c r="B15" s="2" t="s">
        <v>15</v>
      </c>
    </row>
    <row r="16" customFormat="false" ht="15" hidden="false" customHeight="false" outlineLevel="0" collapsed="false">
      <c r="B16" s="9" t="s">
        <v>16</v>
      </c>
    </row>
    <row r="17" customFormat="false" ht="15" hidden="false" customHeight="false" outlineLevel="0" collapsed="false">
      <c r="B17" s="2" t="s">
        <v>17</v>
      </c>
    </row>
    <row r="18" customFormat="false" ht="15" hidden="false" customHeight="false" outlineLevel="0" collapsed="false">
      <c r="B18" s="8" t="s">
        <v>18</v>
      </c>
    </row>
    <row r="19" customFormat="false" ht="15" hidden="false" customHeight="false" outlineLevel="0" collapsed="false">
      <c r="B19" s="10" t="s">
        <v>19</v>
      </c>
    </row>
    <row r="20" customFormat="false" ht="15" hidden="false" customHeight="false" outlineLevel="0" collapsed="false">
      <c r="B20" s="2" t="s">
        <v>20</v>
      </c>
    </row>
    <row r="21" customFormat="false" ht="15" hidden="false" customHeight="false" outlineLevel="0" collapsed="false">
      <c r="B21" s="10"/>
    </row>
  </sheetData>
  <sheetProtection sheet="true" objects="true" scenarios="true" selectLockedCells="true"/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tToWidth="1" fitToHeight="0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9.625" defaultRowHeight="15" zeroHeight="false" outlineLevelRow="0" outlineLevelCol="0"/>
  <cols>
    <col collapsed="false" customWidth="true" hidden="false" outlineLevel="0" max="3" min="1" style="11" width="46.75"/>
    <col collapsed="false" customWidth="false" hidden="false" outlineLevel="0" max="64" min="4" style="3" width="9.61"/>
  </cols>
  <sheetData>
    <row r="1" customFormat="false" ht="15" hidden="false" customHeight="true" outlineLevel="0" collapsed="false">
      <c r="A1" s="12" t="s">
        <v>21</v>
      </c>
      <c r="B1" s="13" t="s">
        <v>22</v>
      </c>
      <c r="C1" s="13" t="s">
        <v>23</v>
      </c>
    </row>
    <row r="2" customFormat="false" ht="30.55" hidden="false" customHeight="true" outlineLevel="0" collapsed="false">
      <c r="A2" s="12"/>
      <c r="B2" s="12"/>
      <c r="C2" s="12"/>
    </row>
    <row r="3" customFormat="false" ht="15" hidden="false" customHeight="false" outlineLevel="0" collapsed="false">
      <c r="A3" s="14" t="s">
        <v>24</v>
      </c>
      <c r="B3" s="14" t="str">
        <f aca="false">"Campo "&amp;A3</f>
        <v>Campo Albatros</v>
      </c>
      <c r="C3" s="14" t="str">
        <f aca="false">"https://www.google.it/maps/search/"&amp;SUBSTITUTE(B3," ","+")</f>
        <v>https://www.google.it/maps/search/Campo+Albatros</v>
      </c>
    </row>
    <row r="4" customFormat="false" ht="15" hidden="false" customHeight="false" outlineLevel="0" collapsed="false">
      <c r="A4" s="14" t="s">
        <v>25</v>
      </c>
      <c r="B4" s="14" t="str">
        <f aca="false">"Campo "&amp;A4</f>
        <v>Campo Barracuda</v>
      </c>
      <c r="C4" s="14" t="str">
        <f aca="false">"https://www.google.it/maps/search/"&amp;SUBSTITUTE(B4," ","+")</f>
        <v>https://www.google.it/maps/search/Campo+Barracuda</v>
      </c>
    </row>
    <row r="5" customFormat="false" ht="15" hidden="false" customHeight="false" outlineLevel="0" collapsed="false">
      <c r="A5" s="14" t="s">
        <v>26</v>
      </c>
      <c r="B5" s="14" t="str">
        <f aca="false">"Campo "&amp;A5</f>
        <v>Campo Cinghiali</v>
      </c>
      <c r="C5" s="14" t="str">
        <f aca="false">"https://www.google.it/maps/search/"&amp;SUBSTITUTE(B5," ","+")</f>
        <v>https://www.google.it/maps/search/Campo+Cinghiali</v>
      </c>
    </row>
    <row r="6" customFormat="false" ht="15" hidden="false" customHeight="false" outlineLevel="0" collapsed="false">
      <c r="A6" s="14" t="s">
        <v>27</v>
      </c>
      <c r="B6" s="14" t="str">
        <f aca="false">"Campo "&amp;A6</f>
        <v>Campo Delfini</v>
      </c>
      <c r="C6" s="14" t="str">
        <f aca="false">"https://www.google.it/maps/search/"&amp;SUBSTITUTE(B6," ","+")</f>
        <v>https://www.google.it/maps/search/Campo+Delfini</v>
      </c>
    </row>
    <row r="7" customFormat="false" ht="15" hidden="false" customHeight="false" outlineLevel="0" collapsed="false">
      <c r="A7" s="14" t="s">
        <v>28</v>
      </c>
      <c r="B7" s="14" t="str">
        <f aca="false">"Campo "&amp;A7</f>
        <v>Campo Elefanti</v>
      </c>
      <c r="C7" s="14" t="str">
        <f aca="false">"https://www.google.it/maps/search/"&amp;SUBSTITUTE(B7," ","+")</f>
        <v>https://www.google.it/maps/search/Campo+Elefanti</v>
      </c>
    </row>
    <row r="8" customFormat="false" ht="15" hidden="false" customHeight="false" outlineLevel="0" collapsed="false">
      <c r="A8" s="14" t="s">
        <v>29</v>
      </c>
      <c r="B8" s="14" t="str">
        <f aca="false">"Campo "&amp;A8</f>
        <v>Campo Fenicotteri</v>
      </c>
      <c r="C8" s="14" t="str">
        <f aca="false">"https://www.google.it/maps/search/"&amp;SUBSTITUTE(B8," ","+")</f>
        <v>https://www.google.it/maps/search/Campo+Fenicotteri</v>
      </c>
    </row>
    <row r="9" customFormat="false" ht="15" hidden="false" customHeight="false" outlineLevel="0" collapsed="false">
      <c r="A9" s="14" t="s">
        <v>30</v>
      </c>
      <c r="B9" s="14" t="str">
        <f aca="false">"Campo "&amp;A9</f>
        <v>Campo Gazzelle</v>
      </c>
      <c r="C9" s="14" t="str">
        <f aca="false">"https://www.google.it/maps/search/"&amp;SUBSTITUTE(B9," ","+")</f>
        <v>https://www.google.it/maps/search/Campo+Gazzelle</v>
      </c>
    </row>
  </sheetData>
  <sheetProtection sheet="true" objects="true" scenarios="true" selectLockedCells="true"/>
  <mergeCells count="3">
    <mergeCell ref="A1:A2"/>
    <mergeCell ref="B1:B2"/>
    <mergeCell ref="C1:C2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tru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B9" activeCellId="0" sqref="B9"/>
    </sheetView>
  </sheetViews>
  <sheetFormatPr defaultColWidth="9.625" defaultRowHeight="15" zeroHeight="false" outlineLevelRow="0" outlineLevelCol="0"/>
  <cols>
    <col collapsed="false" customWidth="true" hidden="false" outlineLevel="0" max="1" min="1" style="15" width="6.79"/>
    <col collapsed="false" customWidth="true" hidden="false" outlineLevel="0" max="3" min="2" style="3" width="20.14"/>
    <col collapsed="false" customWidth="true" hidden="false" outlineLevel="0" max="4" min="4" style="16" width="5.51"/>
    <col collapsed="false" customWidth="true" hidden="false" outlineLevel="0" max="5" min="5" style="16" width="9.13"/>
    <col collapsed="false" customWidth="true" hidden="false" outlineLevel="0" max="6" min="6" style="16" width="5.63"/>
    <col collapsed="false" customWidth="true" hidden="false" outlineLevel="0" max="7" min="7" style="3" width="5.63"/>
    <col collapsed="false" customWidth="true" hidden="false" outlineLevel="0" max="8" min="8" style="3" width="2.18"/>
    <col collapsed="false" customWidth="true" hidden="false" outlineLevel="0" max="9" min="9" style="3" width="5.63"/>
    <col collapsed="false" customWidth="true" hidden="false" outlineLevel="0" max="10" min="10" style="3" width="9.75"/>
    <col collapsed="false" customWidth="true" hidden="false" outlineLevel="0" max="11" min="11" style="3" width="6.97"/>
    <col collapsed="false" customWidth="true" hidden="false" outlineLevel="0" max="12" min="12" style="3" width="7.97"/>
    <col collapsed="false" customWidth="true" hidden="false" outlineLevel="0" max="13" min="13" style="3" width="7.63"/>
    <col collapsed="false" customWidth="true" hidden="false" outlineLevel="0" max="14" min="14" style="3" width="10.97"/>
    <col collapsed="false" customWidth="true" hidden="false" outlineLevel="0" max="15" min="15" style="3" width="12.09"/>
    <col collapsed="false" customWidth="true" hidden="false" outlineLevel="0" max="16" min="16" style="3" width="15.65"/>
    <col collapsed="false" customWidth="true" hidden="false" outlineLevel="0" max="17" min="17" style="3" width="9.75"/>
    <col collapsed="false" customWidth="true" hidden="false" outlineLevel="0" max="18" min="18" style="3" width="6.97"/>
    <col collapsed="false" customWidth="true" hidden="false" outlineLevel="0" max="19" min="19" style="3" width="7.97"/>
    <col collapsed="false" customWidth="true" hidden="false" outlineLevel="0" max="20" min="20" style="3" width="7.63"/>
    <col collapsed="false" customWidth="true" hidden="false" outlineLevel="0" max="21" min="21" style="3" width="10.97"/>
    <col collapsed="false" customWidth="true" hidden="false" outlineLevel="0" max="22" min="22" style="3" width="12.09"/>
    <col collapsed="false" customWidth="true" hidden="false" outlineLevel="0" max="23" min="23" style="3" width="15.65"/>
    <col collapsed="false" customWidth="false" hidden="false" outlineLevel="0" max="25" min="24" style="3" width="9.64"/>
    <col collapsed="false" customWidth="false" hidden="false" outlineLevel="0" max="64" min="26" style="3" width="9.61"/>
  </cols>
  <sheetData>
    <row r="1" customFormat="false" ht="17.35" hidden="false" customHeight="false" outlineLevel="0" collapsed="false">
      <c r="A1" s="17" t="str">
        <f aca="false">constNomeCampionato&amp;""</f>
        <v>Campionato 7 Squadre 7 Concentramenti più Finali</v>
      </c>
      <c r="B1" s="17"/>
      <c r="C1" s="17"/>
      <c r="D1" s="17"/>
      <c r="E1" s="17"/>
      <c r="F1" s="17"/>
      <c r="G1" s="17"/>
      <c r="H1" s="17"/>
      <c r="I1" s="17"/>
    </row>
    <row r="2" customFormat="false" ht="17.35" hidden="false" customHeight="false" outlineLevel="0" collapsed="false">
      <c r="A2" s="17" t="str">
        <f aca="false">constSezioneCampionato&amp;""</f>
        <v>Sezione di Zoolandia</v>
      </c>
      <c r="B2" s="17"/>
      <c r="C2" s="17"/>
      <c r="D2" s="17"/>
      <c r="E2" s="17"/>
      <c r="F2" s="17"/>
      <c r="G2" s="17"/>
      <c r="H2" s="17"/>
      <c r="I2" s="17"/>
    </row>
    <row r="3" customFormat="false" ht="17.35" hidden="false" customHeight="false" outlineLevel="0" collapsed="false">
      <c r="A3" s="17" t="str">
        <f aca="false">constStagionaCampionato&amp;""</f>
        <v>Stagione 2020/2021</v>
      </c>
      <c r="B3" s="17"/>
      <c r="C3" s="17"/>
      <c r="D3" s="17"/>
      <c r="E3" s="17"/>
      <c r="F3" s="17"/>
      <c r="G3" s="17"/>
      <c r="H3" s="17"/>
      <c r="I3" s="17"/>
    </row>
    <row r="5" customFormat="false" ht="15" hidden="false" customHeight="false" outlineLevel="0" collapsed="false">
      <c r="A5" s="18" t="s">
        <v>31</v>
      </c>
      <c r="B5" s="18"/>
      <c r="C5" s="18"/>
      <c r="D5" s="18"/>
      <c r="E5" s="18"/>
      <c r="F5" s="18"/>
      <c r="G5" s="18"/>
      <c r="H5" s="18"/>
      <c r="I5" s="18"/>
    </row>
    <row r="7" customFormat="false" ht="15" hidden="false" customHeight="false" outlineLevel="0" collapsed="false">
      <c r="A7" s="19" t="n">
        <v>1</v>
      </c>
      <c r="B7" s="20" t="str">
        <f aca="false">IF(ISNUMBER(A7),ROMAN(A7)&amp;" GIORNATA",_xlfn.SWITCH(A7,"1-2","FINALE 1°-2° POSTO","3-4","FINALE 3°-4° POSTO",""))</f>
        <v>I GIORNATA</v>
      </c>
      <c r="C7" s="20"/>
      <c r="D7" s="20"/>
      <c r="E7" s="20"/>
      <c r="F7" s="20"/>
      <c r="G7" s="20"/>
      <c r="H7" s="20"/>
      <c r="I7" s="20"/>
    </row>
    <row r="8" customFormat="false" ht="15" hidden="false" customHeight="false" outlineLevel="0" collapsed="false">
      <c r="A8" s="21" t="s">
        <v>32</v>
      </c>
      <c r="B8" s="21" t="s">
        <v>33</v>
      </c>
      <c r="C8" s="21" t="s">
        <v>34</v>
      </c>
      <c r="D8" s="21" t="s">
        <v>35</v>
      </c>
      <c r="E8" s="21" t="s">
        <v>36</v>
      </c>
      <c r="F8" s="21" t="s">
        <v>37</v>
      </c>
      <c r="G8" s="22" t="s">
        <v>38</v>
      </c>
      <c r="H8" s="22"/>
      <c r="I8" s="22"/>
    </row>
    <row r="9" customFormat="false" ht="15" hidden="false" customHeight="false" outlineLevel="0" collapsed="false">
      <c r="A9" s="23" t="n">
        <v>1</v>
      </c>
      <c r="B9" s="24" t="s">
        <v>26</v>
      </c>
      <c r="C9" s="24" t="s">
        <v>27</v>
      </c>
      <c r="D9" s="25" t="str">
        <f aca="false">IF(E9="","",TEXT(E9,"ggg"))</f>
        <v>dom</v>
      </c>
      <c r="E9" s="26" t="n">
        <v>43135</v>
      </c>
      <c r="F9" s="27" t="n">
        <v>0.375</v>
      </c>
      <c r="G9" s="28" t="n">
        <v>24</v>
      </c>
      <c r="H9" s="29" t="s">
        <v>39</v>
      </c>
      <c r="I9" s="30" t="n">
        <v>57</v>
      </c>
    </row>
    <row r="10" customFormat="false" ht="15" hidden="false" customHeight="false" outlineLevel="0" collapsed="false">
      <c r="A10" s="23"/>
      <c r="B10" s="31" t="s">
        <v>40</v>
      </c>
      <c r="C10" s="31"/>
      <c r="D10" s="31"/>
      <c r="E10" s="31"/>
      <c r="F10" s="32" t="str">
        <f aca="false">IF(B10="","",HYPERLINK(VLOOKUP(B10,areaLinkMappeSquadre,2,0),"Mappa"))</f>
        <v>Mappa</v>
      </c>
      <c r="G10" s="28"/>
      <c r="H10" s="29"/>
      <c r="I10" s="30"/>
    </row>
    <row r="11" customFormat="false" ht="15" hidden="false" customHeight="false" outlineLevel="0" collapsed="false">
      <c r="A11" s="21" t="s">
        <v>32</v>
      </c>
      <c r="B11" s="21" t="s">
        <v>33</v>
      </c>
      <c r="C11" s="21" t="s">
        <v>34</v>
      </c>
      <c r="D11" s="21" t="s">
        <v>35</v>
      </c>
      <c r="E11" s="21" t="s">
        <v>36</v>
      </c>
      <c r="F11" s="21" t="s">
        <v>37</v>
      </c>
      <c r="G11" s="22" t="s">
        <v>38</v>
      </c>
      <c r="H11" s="22"/>
      <c r="I11" s="22"/>
    </row>
    <row r="12" customFormat="false" ht="15" hidden="false" customHeight="false" outlineLevel="0" collapsed="false">
      <c r="A12" s="23" t="n">
        <v>2</v>
      </c>
      <c r="B12" s="24" t="s">
        <v>24</v>
      </c>
      <c r="C12" s="24" t="s">
        <v>25</v>
      </c>
      <c r="D12" s="25" t="str">
        <f aca="false">IF(E12="","",TEXT(E12,"ggg"))</f>
        <v>dom</v>
      </c>
      <c r="E12" s="26" t="n">
        <v>43135</v>
      </c>
      <c r="F12" s="27" t="n">
        <v>0.4375</v>
      </c>
      <c r="G12" s="28" t="n">
        <v>32</v>
      </c>
      <c r="H12" s="29" t="s">
        <v>39</v>
      </c>
      <c r="I12" s="30" t="n">
        <v>57</v>
      </c>
    </row>
    <row r="13" customFormat="false" ht="15" hidden="false" customHeight="false" outlineLevel="0" collapsed="false">
      <c r="A13" s="23"/>
      <c r="B13" s="31" t="s">
        <v>40</v>
      </c>
      <c r="C13" s="31"/>
      <c r="D13" s="31"/>
      <c r="E13" s="31"/>
      <c r="F13" s="32" t="str">
        <f aca="false">IF(B13="","",HYPERLINK(VLOOKUP(B13,areaLinkMappeSquadre,2,0),"Mappa"))</f>
        <v>Mappa</v>
      </c>
      <c r="G13" s="28"/>
      <c r="H13" s="29"/>
      <c r="I13" s="30"/>
    </row>
    <row r="14" customFormat="false" ht="15" hidden="false" customHeight="false" outlineLevel="0" collapsed="false">
      <c r="A14" s="21" t="s">
        <v>32</v>
      </c>
      <c r="B14" s="21" t="s">
        <v>33</v>
      </c>
      <c r="C14" s="21" t="s">
        <v>34</v>
      </c>
      <c r="D14" s="21" t="s">
        <v>35</v>
      </c>
      <c r="E14" s="21" t="s">
        <v>36</v>
      </c>
      <c r="F14" s="21" t="s">
        <v>37</v>
      </c>
      <c r="G14" s="22" t="s">
        <v>38</v>
      </c>
      <c r="H14" s="22"/>
      <c r="I14" s="22"/>
    </row>
    <row r="15" customFormat="false" ht="15" hidden="false" customHeight="false" outlineLevel="0" collapsed="false">
      <c r="A15" s="23" t="n">
        <v>3</v>
      </c>
      <c r="B15" s="24" t="s">
        <v>28</v>
      </c>
      <c r="C15" s="24" t="s">
        <v>29</v>
      </c>
      <c r="D15" s="25" t="str">
        <f aca="false">IF(E15="","",TEXT(E15,"ggg"))</f>
        <v>dom</v>
      </c>
      <c r="E15" s="26" t="n">
        <v>43135</v>
      </c>
      <c r="F15" s="27" t="n">
        <v>0.5</v>
      </c>
      <c r="G15" s="28" t="n">
        <v>44</v>
      </c>
      <c r="H15" s="29" t="s">
        <v>39</v>
      </c>
      <c r="I15" s="30" t="n">
        <v>53</v>
      </c>
    </row>
    <row r="16" customFormat="false" ht="15" hidden="false" customHeight="false" outlineLevel="0" collapsed="false">
      <c r="A16" s="23"/>
      <c r="B16" s="31" t="s">
        <v>40</v>
      </c>
      <c r="C16" s="31"/>
      <c r="D16" s="31"/>
      <c r="E16" s="31"/>
      <c r="F16" s="32" t="str">
        <f aca="false">IF(B16="","",HYPERLINK(VLOOKUP(B16,areaLinkMappeSquadre,2,0),"Mappa"))</f>
        <v>Mappa</v>
      </c>
      <c r="G16" s="28"/>
      <c r="H16" s="29"/>
      <c r="I16" s="30"/>
    </row>
    <row r="18" customFormat="false" ht="15" hidden="false" customHeight="false" outlineLevel="0" collapsed="false">
      <c r="A18" s="19" t="n">
        <v>2</v>
      </c>
      <c r="B18" s="20" t="str">
        <f aca="false">IF(ISNUMBER(A18),ROMAN(A18)&amp;" GIORNATA",_xlfn.SWITCH(A18,"1-2","FINALE 1°-2° POSTO","3-4","FINALE 3°-4° POSTO",""))</f>
        <v>II GIORNATA</v>
      </c>
      <c r="C18" s="20"/>
      <c r="D18" s="20"/>
      <c r="E18" s="20"/>
      <c r="F18" s="20"/>
      <c r="G18" s="20"/>
      <c r="H18" s="20"/>
      <c r="I18" s="20"/>
    </row>
    <row r="19" customFormat="false" ht="15" hidden="false" customHeight="false" outlineLevel="0" collapsed="false">
      <c r="A19" s="21" t="s">
        <v>32</v>
      </c>
      <c r="B19" s="21" t="s">
        <v>33</v>
      </c>
      <c r="C19" s="21" t="s">
        <v>34</v>
      </c>
      <c r="D19" s="21" t="s">
        <v>35</v>
      </c>
      <c r="E19" s="21" t="s">
        <v>36</v>
      </c>
      <c r="F19" s="21" t="s">
        <v>37</v>
      </c>
      <c r="G19" s="22" t="s">
        <v>38</v>
      </c>
      <c r="H19" s="22"/>
      <c r="I19" s="22"/>
    </row>
    <row r="20" customFormat="false" ht="15" hidden="false" customHeight="false" outlineLevel="0" collapsed="false">
      <c r="A20" s="23" t="n">
        <v>4</v>
      </c>
      <c r="B20" s="24" t="s">
        <v>24</v>
      </c>
      <c r="C20" s="24" t="s">
        <v>30</v>
      </c>
      <c r="D20" s="25" t="str">
        <f aca="false">IF(E20="","",TEXT(E20,"ggg"))</f>
        <v>dom</v>
      </c>
      <c r="E20" s="26" t="n">
        <v>43156</v>
      </c>
      <c r="F20" s="27" t="n">
        <v>0.604166666666667</v>
      </c>
      <c r="G20" s="28" t="n">
        <v>24</v>
      </c>
      <c r="H20" s="29" t="s">
        <v>39</v>
      </c>
      <c r="I20" s="30" t="n">
        <v>57</v>
      </c>
    </row>
    <row r="21" customFormat="false" ht="15" hidden="false" customHeight="false" outlineLevel="0" collapsed="false">
      <c r="A21" s="23"/>
      <c r="B21" s="31" t="s">
        <v>41</v>
      </c>
      <c r="C21" s="31"/>
      <c r="D21" s="31"/>
      <c r="E21" s="31"/>
      <c r="F21" s="32" t="str">
        <f aca="false">IF(B21="","",HYPERLINK(VLOOKUP(B21,areaLinkMappeSquadre,2,0),"Mappa"))</f>
        <v>Mappa</v>
      </c>
      <c r="G21" s="28"/>
      <c r="H21" s="29"/>
      <c r="I21" s="30"/>
    </row>
    <row r="22" customFormat="false" ht="15" hidden="false" customHeight="false" outlineLevel="0" collapsed="false">
      <c r="A22" s="21" t="s">
        <v>32</v>
      </c>
      <c r="B22" s="21" t="s">
        <v>33</v>
      </c>
      <c r="C22" s="21" t="s">
        <v>34</v>
      </c>
      <c r="D22" s="21" t="s">
        <v>35</v>
      </c>
      <c r="E22" s="21" t="s">
        <v>36</v>
      </c>
      <c r="F22" s="21" t="s">
        <v>37</v>
      </c>
      <c r="G22" s="22" t="s">
        <v>38</v>
      </c>
      <c r="H22" s="22"/>
      <c r="I22" s="22"/>
    </row>
    <row r="23" customFormat="false" ht="15" hidden="false" customHeight="false" outlineLevel="0" collapsed="false">
      <c r="A23" s="23" t="n">
        <v>5</v>
      </c>
      <c r="B23" s="24" t="s">
        <v>26</v>
      </c>
      <c r="C23" s="24" t="s">
        <v>29</v>
      </c>
      <c r="D23" s="25" t="str">
        <f aca="false">IF(E23="","",TEXT(E23,"ggg"))</f>
        <v>dom</v>
      </c>
      <c r="E23" s="26" t="n">
        <v>43156</v>
      </c>
      <c r="F23" s="27" t="n">
        <v>0.666666666666667</v>
      </c>
      <c r="G23" s="28" t="n">
        <v>35</v>
      </c>
      <c r="H23" s="29" t="s">
        <v>39</v>
      </c>
      <c r="I23" s="30" t="n">
        <v>45</v>
      </c>
    </row>
    <row r="24" customFormat="false" ht="15" hidden="false" customHeight="false" outlineLevel="0" collapsed="false">
      <c r="A24" s="23"/>
      <c r="B24" s="31" t="s">
        <v>41</v>
      </c>
      <c r="C24" s="31"/>
      <c r="D24" s="31"/>
      <c r="E24" s="31"/>
      <c r="F24" s="32" t="str">
        <f aca="false">IF(B24="","",HYPERLINK(VLOOKUP(B24,areaLinkMappeSquadre,2,0),"Mappa"))</f>
        <v>Mappa</v>
      </c>
      <c r="G24" s="28"/>
      <c r="H24" s="29"/>
      <c r="I24" s="30"/>
    </row>
    <row r="25" customFormat="false" ht="15" hidden="false" customHeight="false" outlineLevel="0" collapsed="false">
      <c r="A25" s="21" t="s">
        <v>32</v>
      </c>
      <c r="B25" s="21" t="s">
        <v>33</v>
      </c>
      <c r="C25" s="21" t="s">
        <v>34</v>
      </c>
      <c r="D25" s="21" t="s">
        <v>35</v>
      </c>
      <c r="E25" s="21" t="s">
        <v>36</v>
      </c>
      <c r="F25" s="21" t="s">
        <v>37</v>
      </c>
      <c r="G25" s="22" t="s">
        <v>38</v>
      </c>
      <c r="H25" s="22"/>
      <c r="I25" s="22"/>
    </row>
    <row r="26" customFormat="false" ht="15" hidden="false" customHeight="false" outlineLevel="0" collapsed="false">
      <c r="A26" s="23" t="n">
        <v>6</v>
      </c>
      <c r="B26" s="24" t="s">
        <v>25</v>
      </c>
      <c r="C26" s="24" t="s">
        <v>28</v>
      </c>
      <c r="D26" s="25" t="str">
        <f aca="false">IF(E26="","",TEXT(E26,"ggg"))</f>
        <v>dom</v>
      </c>
      <c r="E26" s="26" t="n">
        <v>43156</v>
      </c>
      <c r="F26" s="27" t="n">
        <v>0.729166666666667</v>
      </c>
      <c r="G26" s="28" t="n">
        <v>52</v>
      </c>
      <c r="H26" s="29" t="s">
        <v>39</v>
      </c>
      <c r="I26" s="30" t="n">
        <v>59</v>
      </c>
    </row>
    <row r="27" customFormat="false" ht="15" hidden="false" customHeight="false" outlineLevel="0" collapsed="false">
      <c r="A27" s="23"/>
      <c r="B27" s="31" t="s">
        <v>41</v>
      </c>
      <c r="C27" s="31"/>
      <c r="D27" s="31"/>
      <c r="E27" s="31"/>
      <c r="F27" s="32" t="str">
        <f aca="false">IF(B27="","",HYPERLINK(VLOOKUP(B27,areaLinkMappeSquadre,2,0),"Mappa"))</f>
        <v>Mappa</v>
      </c>
      <c r="G27" s="28"/>
      <c r="H27" s="29"/>
      <c r="I27" s="30"/>
    </row>
    <row r="29" customFormat="false" ht="15" hidden="false" customHeight="false" outlineLevel="0" collapsed="false">
      <c r="A29" s="19" t="n">
        <v>3</v>
      </c>
      <c r="B29" s="20" t="str">
        <f aca="false">IF(ISNUMBER(A29),ROMAN(A29)&amp;" GIORNATA",_xlfn.SWITCH(A29,"1-2","FINALE 1°-2° POSTO","3-4","FINALE 3°-4° POSTO",""))</f>
        <v>III GIORNATA</v>
      </c>
      <c r="C29" s="20"/>
      <c r="D29" s="20"/>
      <c r="E29" s="20"/>
      <c r="F29" s="20"/>
      <c r="G29" s="20"/>
      <c r="H29" s="20"/>
      <c r="I29" s="20"/>
    </row>
    <row r="30" customFormat="false" ht="15" hidden="false" customHeight="false" outlineLevel="0" collapsed="false">
      <c r="A30" s="21" t="s">
        <v>32</v>
      </c>
      <c r="B30" s="21" t="s">
        <v>33</v>
      </c>
      <c r="C30" s="21" t="s">
        <v>34</v>
      </c>
      <c r="D30" s="21" t="s">
        <v>35</v>
      </c>
      <c r="E30" s="21" t="s">
        <v>36</v>
      </c>
      <c r="F30" s="21" t="s">
        <v>37</v>
      </c>
      <c r="G30" s="22" t="s">
        <v>38</v>
      </c>
      <c r="H30" s="22"/>
      <c r="I30" s="22"/>
    </row>
    <row r="31" customFormat="false" ht="15" hidden="false" customHeight="false" outlineLevel="0" collapsed="false">
      <c r="A31" s="23" t="n">
        <v>7</v>
      </c>
      <c r="B31" s="24" t="s">
        <v>24</v>
      </c>
      <c r="C31" s="24" t="s">
        <v>29</v>
      </c>
      <c r="D31" s="25" t="str">
        <f aca="false">IF(E31="","",TEXT(E31,"ggg"))</f>
        <v>dom</v>
      </c>
      <c r="E31" s="26" t="n">
        <v>43170</v>
      </c>
      <c r="F31" s="27" t="n">
        <v>0.395833333333333</v>
      </c>
      <c r="G31" s="28" t="n">
        <v>13</v>
      </c>
      <c r="H31" s="29" t="s">
        <v>39</v>
      </c>
      <c r="I31" s="30" t="n">
        <v>42</v>
      </c>
    </row>
    <row r="32" customFormat="false" ht="15" hidden="false" customHeight="false" outlineLevel="0" collapsed="false">
      <c r="A32" s="23"/>
      <c r="B32" s="31" t="s">
        <v>42</v>
      </c>
      <c r="C32" s="31"/>
      <c r="D32" s="31"/>
      <c r="E32" s="31"/>
      <c r="F32" s="32" t="str">
        <f aca="false">IF(B32="","",HYPERLINK(VLOOKUP(B32,areaLinkMappeSquadre,2,0),"Mappa"))</f>
        <v>Mappa</v>
      </c>
      <c r="G32" s="28"/>
      <c r="H32" s="29"/>
      <c r="I32" s="30"/>
    </row>
    <row r="33" customFormat="false" ht="15" hidden="false" customHeight="false" outlineLevel="0" collapsed="false">
      <c r="A33" s="21" t="s">
        <v>32</v>
      </c>
      <c r="B33" s="21" t="s">
        <v>33</v>
      </c>
      <c r="C33" s="21" t="s">
        <v>34</v>
      </c>
      <c r="D33" s="21" t="s">
        <v>35</v>
      </c>
      <c r="E33" s="21" t="s">
        <v>36</v>
      </c>
      <c r="F33" s="21" t="s">
        <v>37</v>
      </c>
      <c r="G33" s="22" t="s">
        <v>38</v>
      </c>
      <c r="H33" s="22"/>
      <c r="I33" s="22"/>
    </row>
    <row r="34" customFormat="false" ht="15" hidden="false" customHeight="false" outlineLevel="0" collapsed="false">
      <c r="A34" s="23" t="n">
        <v>8</v>
      </c>
      <c r="B34" s="24" t="s">
        <v>27</v>
      </c>
      <c r="C34" s="24" t="s">
        <v>28</v>
      </c>
      <c r="D34" s="25" t="str">
        <f aca="false">IF(E34="","",TEXT(E34,"ggg"))</f>
        <v>dom</v>
      </c>
      <c r="E34" s="26" t="n">
        <v>43170</v>
      </c>
      <c r="F34" s="27" t="n">
        <v>0.458333333333333</v>
      </c>
      <c r="G34" s="28" t="n">
        <v>50</v>
      </c>
      <c r="H34" s="29" t="s">
        <v>39</v>
      </c>
      <c r="I34" s="30" t="n">
        <v>35</v>
      </c>
    </row>
    <row r="35" customFormat="false" ht="15" hidden="false" customHeight="false" outlineLevel="0" collapsed="false">
      <c r="A35" s="23"/>
      <c r="B35" s="31" t="s">
        <v>42</v>
      </c>
      <c r="C35" s="31"/>
      <c r="D35" s="31"/>
      <c r="E35" s="31"/>
      <c r="F35" s="32" t="str">
        <f aca="false">IF(B35="","",HYPERLINK(VLOOKUP(B35,areaLinkMappeSquadre,2,0),"Mappa"))</f>
        <v>Mappa</v>
      </c>
      <c r="G35" s="28"/>
      <c r="H35" s="29"/>
      <c r="I35" s="30"/>
    </row>
    <row r="36" customFormat="false" ht="15" hidden="false" customHeight="false" outlineLevel="0" collapsed="false">
      <c r="A36" s="21" t="s">
        <v>32</v>
      </c>
      <c r="B36" s="21" t="s">
        <v>33</v>
      </c>
      <c r="C36" s="21" t="s">
        <v>34</v>
      </c>
      <c r="D36" s="21" t="s">
        <v>35</v>
      </c>
      <c r="E36" s="21" t="s">
        <v>36</v>
      </c>
      <c r="F36" s="21" t="s">
        <v>37</v>
      </c>
      <c r="G36" s="22" t="s">
        <v>38</v>
      </c>
      <c r="H36" s="22"/>
      <c r="I36" s="22"/>
    </row>
    <row r="37" customFormat="false" ht="15" hidden="false" customHeight="false" outlineLevel="0" collapsed="false">
      <c r="A37" s="23" t="n">
        <v>9</v>
      </c>
      <c r="B37" s="24" t="s">
        <v>26</v>
      </c>
      <c r="C37" s="24" t="s">
        <v>30</v>
      </c>
      <c r="D37" s="25" t="str">
        <f aca="false">IF(E37="","",TEXT(E37,"ggg"))</f>
        <v>dom</v>
      </c>
      <c r="E37" s="26" t="n">
        <v>43170</v>
      </c>
      <c r="F37" s="27" t="n">
        <v>0.520833333333333</v>
      </c>
      <c r="G37" s="28" t="n">
        <v>50</v>
      </c>
      <c r="H37" s="29" t="s">
        <v>39</v>
      </c>
      <c r="I37" s="30" t="n">
        <v>48</v>
      </c>
    </row>
    <row r="38" customFormat="false" ht="15" hidden="false" customHeight="false" outlineLevel="0" collapsed="false">
      <c r="A38" s="23"/>
      <c r="B38" s="31" t="s">
        <v>42</v>
      </c>
      <c r="C38" s="31"/>
      <c r="D38" s="31"/>
      <c r="E38" s="31"/>
      <c r="F38" s="32" t="str">
        <f aca="false">IF(B38="","",HYPERLINK(VLOOKUP(B38,areaLinkMappeSquadre,2,0),"Mappa"))</f>
        <v>Mappa</v>
      </c>
      <c r="G38" s="28"/>
      <c r="H38" s="29"/>
      <c r="I38" s="30"/>
    </row>
    <row r="40" customFormat="false" ht="15" hidden="false" customHeight="false" outlineLevel="0" collapsed="false">
      <c r="A40" s="19" t="n">
        <v>4</v>
      </c>
      <c r="B40" s="20" t="str">
        <f aca="false">IF(ISNUMBER(A40),ROMAN(A40)&amp;" GIORNATA",_xlfn.SWITCH(A40,"1-2","FINALE 1°-2° POSTO","3-4","FINALE 3°-4° POSTO",""))</f>
        <v>IV GIORNATA</v>
      </c>
      <c r="C40" s="20"/>
      <c r="D40" s="20"/>
      <c r="E40" s="20"/>
      <c r="F40" s="20"/>
      <c r="G40" s="20"/>
      <c r="H40" s="20"/>
      <c r="I40" s="20"/>
    </row>
    <row r="41" customFormat="false" ht="15" hidden="false" customHeight="false" outlineLevel="0" collapsed="false">
      <c r="A41" s="21" t="s">
        <v>32</v>
      </c>
      <c r="B41" s="21" t="s">
        <v>33</v>
      </c>
      <c r="C41" s="21" t="s">
        <v>34</v>
      </c>
      <c r="D41" s="21" t="s">
        <v>35</v>
      </c>
      <c r="E41" s="21" t="s">
        <v>36</v>
      </c>
      <c r="F41" s="21" t="s">
        <v>37</v>
      </c>
      <c r="G41" s="22" t="s">
        <v>38</v>
      </c>
      <c r="H41" s="22"/>
      <c r="I41" s="22"/>
    </row>
    <row r="42" customFormat="false" ht="15" hidden="false" customHeight="false" outlineLevel="0" collapsed="false">
      <c r="A42" s="23" t="n">
        <v>10</v>
      </c>
      <c r="B42" s="24" t="s">
        <v>24</v>
      </c>
      <c r="C42" s="24" t="s">
        <v>27</v>
      </c>
      <c r="D42" s="25" t="str">
        <f aca="false">IF(E42="","",TEXT(E42,"ggg"))</f>
        <v>dom</v>
      </c>
      <c r="E42" s="26" t="n">
        <v>43177</v>
      </c>
      <c r="F42" s="27" t="n">
        <v>0.604166666666667</v>
      </c>
      <c r="G42" s="28" t="n">
        <v>45</v>
      </c>
      <c r="H42" s="29" t="s">
        <v>39</v>
      </c>
      <c r="I42" s="30" t="n">
        <v>52</v>
      </c>
    </row>
    <row r="43" customFormat="false" ht="15" hidden="false" customHeight="false" outlineLevel="0" collapsed="false">
      <c r="A43" s="23"/>
      <c r="B43" s="31" t="s">
        <v>43</v>
      </c>
      <c r="C43" s="31"/>
      <c r="D43" s="31"/>
      <c r="E43" s="31"/>
      <c r="F43" s="32" t="str">
        <f aca="false">IF(B43="","",HYPERLINK(VLOOKUP(B43,areaLinkMappeSquadre,2,0),"Mappa"))</f>
        <v>Mappa</v>
      </c>
      <c r="G43" s="28"/>
      <c r="H43" s="29"/>
      <c r="I43" s="30"/>
    </row>
    <row r="44" customFormat="false" ht="15" hidden="false" customHeight="false" outlineLevel="0" collapsed="false">
      <c r="A44" s="21" t="s">
        <v>32</v>
      </c>
      <c r="B44" s="21" t="s">
        <v>33</v>
      </c>
      <c r="C44" s="21" t="s">
        <v>34</v>
      </c>
      <c r="D44" s="21" t="s">
        <v>35</v>
      </c>
      <c r="E44" s="21" t="s">
        <v>36</v>
      </c>
      <c r="F44" s="21" t="s">
        <v>37</v>
      </c>
      <c r="G44" s="22" t="s">
        <v>38</v>
      </c>
      <c r="H44" s="22"/>
      <c r="I44" s="22"/>
    </row>
    <row r="45" customFormat="false" ht="15" hidden="false" customHeight="false" outlineLevel="0" collapsed="false">
      <c r="A45" s="23" t="n">
        <v>11</v>
      </c>
      <c r="B45" s="24" t="s">
        <v>25</v>
      </c>
      <c r="C45" s="24" t="s">
        <v>29</v>
      </c>
      <c r="D45" s="25" t="str">
        <f aca="false">IF(E45="","",TEXT(E45,"ggg"))</f>
        <v>dom</v>
      </c>
      <c r="E45" s="26" t="n">
        <v>43177</v>
      </c>
      <c r="F45" s="27" t="n">
        <v>0.666666666666667</v>
      </c>
      <c r="G45" s="28" t="n">
        <v>76</v>
      </c>
      <c r="H45" s="29" t="s">
        <v>39</v>
      </c>
      <c r="I45" s="30" t="n">
        <v>58</v>
      </c>
    </row>
    <row r="46" customFormat="false" ht="15" hidden="false" customHeight="false" outlineLevel="0" collapsed="false">
      <c r="A46" s="23"/>
      <c r="B46" s="31" t="s">
        <v>43</v>
      </c>
      <c r="C46" s="31"/>
      <c r="D46" s="31"/>
      <c r="E46" s="31"/>
      <c r="F46" s="32" t="str">
        <f aca="false">IF(B46="","",HYPERLINK(VLOOKUP(B46,areaLinkMappeSquadre,2,0),"Mappa"))</f>
        <v>Mappa</v>
      </c>
      <c r="G46" s="28"/>
      <c r="H46" s="29"/>
      <c r="I46" s="30"/>
    </row>
    <row r="47" customFormat="false" ht="15" hidden="false" customHeight="false" outlineLevel="0" collapsed="false">
      <c r="A47" s="21" t="s">
        <v>32</v>
      </c>
      <c r="B47" s="21" t="s">
        <v>33</v>
      </c>
      <c r="C47" s="21" t="s">
        <v>34</v>
      </c>
      <c r="D47" s="21" t="s">
        <v>35</v>
      </c>
      <c r="E47" s="21" t="s">
        <v>36</v>
      </c>
      <c r="F47" s="21" t="s">
        <v>37</v>
      </c>
      <c r="G47" s="22" t="s">
        <v>38</v>
      </c>
      <c r="H47" s="22"/>
      <c r="I47" s="22"/>
    </row>
    <row r="48" customFormat="false" ht="15" hidden="false" customHeight="false" outlineLevel="0" collapsed="false">
      <c r="A48" s="23" t="n">
        <v>12</v>
      </c>
      <c r="B48" s="24" t="s">
        <v>30</v>
      </c>
      <c r="C48" s="24" t="s">
        <v>28</v>
      </c>
      <c r="D48" s="25" t="str">
        <f aca="false">IF(E48="","",TEXT(E48,"ggg"))</f>
        <v>dom</v>
      </c>
      <c r="E48" s="26" t="n">
        <v>43177</v>
      </c>
      <c r="F48" s="27" t="n">
        <v>0.729166666666667</v>
      </c>
      <c r="G48" s="28" t="n">
        <v>43</v>
      </c>
      <c r="H48" s="29" t="s">
        <v>39</v>
      </c>
      <c r="I48" s="30" t="n">
        <v>79</v>
      </c>
    </row>
    <row r="49" customFormat="false" ht="15" hidden="false" customHeight="false" outlineLevel="0" collapsed="false">
      <c r="A49" s="23"/>
      <c r="B49" s="31" t="s">
        <v>43</v>
      </c>
      <c r="C49" s="31"/>
      <c r="D49" s="31"/>
      <c r="E49" s="31"/>
      <c r="F49" s="32" t="str">
        <f aca="false">IF(B49="","",HYPERLINK(VLOOKUP(B49,areaLinkMappeSquadre,2,0),"Mappa"))</f>
        <v>Mappa</v>
      </c>
      <c r="G49" s="28"/>
      <c r="H49" s="29"/>
      <c r="I49" s="30"/>
    </row>
    <row r="51" customFormat="false" ht="15" hidden="false" customHeight="false" outlineLevel="0" collapsed="false">
      <c r="A51" s="19" t="n">
        <v>5</v>
      </c>
      <c r="B51" s="20" t="str">
        <f aca="false">IF(ISNUMBER(A51),ROMAN(A51)&amp;" GIORNATA",_xlfn.SWITCH(A51,"1-2","FINALE 1°-2° POSTO","3-4","FINALE 3°-4° POSTO",""))</f>
        <v>V GIORNATA</v>
      </c>
      <c r="C51" s="20"/>
      <c r="D51" s="20"/>
      <c r="E51" s="20"/>
      <c r="F51" s="20"/>
      <c r="G51" s="20"/>
      <c r="H51" s="20"/>
      <c r="I51" s="20"/>
    </row>
    <row r="52" customFormat="false" ht="15" hidden="false" customHeight="false" outlineLevel="0" collapsed="false">
      <c r="A52" s="21" t="s">
        <v>32</v>
      </c>
      <c r="B52" s="21" t="s">
        <v>33</v>
      </c>
      <c r="C52" s="21" t="s">
        <v>34</v>
      </c>
      <c r="D52" s="21" t="s">
        <v>35</v>
      </c>
      <c r="E52" s="21" t="s">
        <v>36</v>
      </c>
      <c r="F52" s="21" t="s">
        <v>37</v>
      </c>
      <c r="G52" s="22" t="s">
        <v>38</v>
      </c>
      <c r="H52" s="22"/>
      <c r="I52" s="22"/>
    </row>
    <row r="53" customFormat="false" ht="15" hidden="false" customHeight="false" outlineLevel="0" collapsed="false">
      <c r="A53" s="23" t="n">
        <v>13</v>
      </c>
      <c r="B53" s="24" t="s">
        <v>25</v>
      </c>
      <c r="C53" s="24" t="s">
        <v>27</v>
      </c>
      <c r="D53" s="25" t="str">
        <f aca="false">IF(E53="","",TEXT(E53,"ggg"))</f>
        <v>dom</v>
      </c>
      <c r="E53" s="26" t="n">
        <v>43212</v>
      </c>
      <c r="F53" s="27" t="n">
        <v>0.354166666666667</v>
      </c>
      <c r="G53" s="28" t="n">
        <v>51</v>
      </c>
      <c r="H53" s="29" t="s">
        <v>39</v>
      </c>
      <c r="I53" s="30" t="n">
        <v>52</v>
      </c>
    </row>
    <row r="54" customFormat="false" ht="15" hidden="false" customHeight="false" outlineLevel="0" collapsed="false">
      <c r="A54" s="23"/>
      <c r="B54" s="31" t="s">
        <v>44</v>
      </c>
      <c r="C54" s="31"/>
      <c r="D54" s="31"/>
      <c r="E54" s="31"/>
      <c r="F54" s="32" t="str">
        <f aca="false">IF(B54="","",HYPERLINK(VLOOKUP(B54,areaLinkMappeSquadre,2,0),"Mappa"))</f>
        <v>Mappa</v>
      </c>
      <c r="G54" s="28"/>
      <c r="H54" s="29"/>
      <c r="I54" s="30"/>
    </row>
    <row r="55" customFormat="false" ht="15" hidden="false" customHeight="false" outlineLevel="0" collapsed="false">
      <c r="A55" s="21" t="s">
        <v>32</v>
      </c>
      <c r="B55" s="21" t="s">
        <v>33</v>
      </c>
      <c r="C55" s="21" t="s">
        <v>34</v>
      </c>
      <c r="D55" s="21" t="s">
        <v>35</v>
      </c>
      <c r="E55" s="21" t="s">
        <v>36</v>
      </c>
      <c r="F55" s="21" t="s">
        <v>37</v>
      </c>
      <c r="G55" s="22" t="s">
        <v>38</v>
      </c>
      <c r="H55" s="22"/>
      <c r="I55" s="22"/>
    </row>
    <row r="56" customFormat="false" ht="15" hidden="false" customHeight="false" outlineLevel="0" collapsed="false">
      <c r="A56" s="23" t="n">
        <v>14</v>
      </c>
      <c r="B56" s="24" t="s">
        <v>26</v>
      </c>
      <c r="C56" s="24" t="s">
        <v>28</v>
      </c>
      <c r="D56" s="25" t="str">
        <f aca="false">IF(E56="","",TEXT(E56,"ggg"))</f>
        <v>dom</v>
      </c>
      <c r="E56" s="26" t="n">
        <v>43212</v>
      </c>
      <c r="F56" s="27" t="n">
        <v>0.416666666666667</v>
      </c>
      <c r="G56" s="28" t="n">
        <v>34</v>
      </c>
      <c r="H56" s="29" t="s">
        <v>39</v>
      </c>
      <c r="I56" s="30" t="n">
        <v>71</v>
      </c>
    </row>
    <row r="57" customFormat="false" ht="15" hidden="false" customHeight="false" outlineLevel="0" collapsed="false">
      <c r="A57" s="23"/>
      <c r="B57" s="31" t="s">
        <v>44</v>
      </c>
      <c r="C57" s="31"/>
      <c r="D57" s="31"/>
      <c r="E57" s="31"/>
      <c r="F57" s="32" t="str">
        <f aca="false">IF(B57="","",HYPERLINK(VLOOKUP(B57,areaLinkMappeSquadre,2,0),"Mappa"))</f>
        <v>Mappa</v>
      </c>
      <c r="G57" s="28"/>
      <c r="H57" s="29"/>
      <c r="I57" s="30"/>
    </row>
    <row r="58" customFormat="false" ht="15" hidden="false" customHeight="false" outlineLevel="0" collapsed="false">
      <c r="A58" s="21" t="s">
        <v>32</v>
      </c>
      <c r="B58" s="21" t="s">
        <v>33</v>
      </c>
      <c r="C58" s="21" t="s">
        <v>34</v>
      </c>
      <c r="D58" s="21" t="s">
        <v>35</v>
      </c>
      <c r="E58" s="21" t="s">
        <v>36</v>
      </c>
      <c r="F58" s="21" t="s">
        <v>37</v>
      </c>
      <c r="G58" s="22" t="s">
        <v>38</v>
      </c>
      <c r="H58" s="22"/>
      <c r="I58" s="22"/>
    </row>
    <row r="59" customFormat="false" ht="15" hidden="false" customHeight="false" outlineLevel="0" collapsed="false">
      <c r="A59" s="23" t="n">
        <v>15</v>
      </c>
      <c r="B59" s="24" t="s">
        <v>29</v>
      </c>
      <c r="C59" s="24" t="s">
        <v>30</v>
      </c>
      <c r="D59" s="25" t="str">
        <f aca="false">IF(E59="","",TEXT(E59,"ggg"))</f>
        <v>dom</v>
      </c>
      <c r="E59" s="26" t="n">
        <v>43212</v>
      </c>
      <c r="F59" s="27" t="n">
        <v>0.479166666666667</v>
      </c>
      <c r="G59" s="28" t="n">
        <v>47</v>
      </c>
      <c r="H59" s="29" t="s">
        <v>39</v>
      </c>
      <c r="I59" s="30" t="n">
        <v>33</v>
      </c>
    </row>
    <row r="60" customFormat="false" ht="15" hidden="false" customHeight="false" outlineLevel="0" collapsed="false">
      <c r="A60" s="23"/>
      <c r="B60" s="31" t="s">
        <v>44</v>
      </c>
      <c r="C60" s="31"/>
      <c r="D60" s="31"/>
      <c r="E60" s="31"/>
      <c r="F60" s="32" t="str">
        <f aca="false">IF(B60="","",HYPERLINK(VLOOKUP(B60,areaLinkMappeSquadre,2,0),"Mappa"))</f>
        <v>Mappa</v>
      </c>
      <c r="G60" s="28"/>
      <c r="H60" s="29"/>
      <c r="I60" s="30"/>
    </row>
    <row r="62" customFormat="false" ht="15" hidden="false" customHeight="false" outlineLevel="0" collapsed="false">
      <c r="A62" s="19" t="n">
        <v>6</v>
      </c>
      <c r="B62" s="20" t="str">
        <f aca="false">IF(ISNUMBER(A62),ROMAN(A62)&amp;" GIORNATA",_xlfn.SWITCH(A62,"1-2","FINALE 1°-2° POSTO","3-4","FINALE 3°-4° POSTO",""))</f>
        <v>VI GIORNATA</v>
      </c>
      <c r="C62" s="20"/>
      <c r="D62" s="20"/>
      <c r="E62" s="20"/>
      <c r="F62" s="20"/>
      <c r="G62" s="20"/>
      <c r="H62" s="20"/>
      <c r="I62" s="20"/>
    </row>
    <row r="63" customFormat="false" ht="15" hidden="false" customHeight="false" outlineLevel="0" collapsed="false">
      <c r="A63" s="21" t="s">
        <v>32</v>
      </c>
      <c r="B63" s="21" t="s">
        <v>33</v>
      </c>
      <c r="C63" s="21" t="s">
        <v>34</v>
      </c>
      <c r="D63" s="21" t="s">
        <v>35</v>
      </c>
      <c r="E63" s="21" t="s">
        <v>36</v>
      </c>
      <c r="F63" s="21" t="s">
        <v>37</v>
      </c>
      <c r="G63" s="22" t="s">
        <v>38</v>
      </c>
      <c r="H63" s="22"/>
      <c r="I63" s="22"/>
    </row>
    <row r="64" customFormat="false" ht="15" hidden="false" customHeight="false" outlineLevel="0" collapsed="false">
      <c r="A64" s="23" t="n">
        <v>16</v>
      </c>
      <c r="B64" s="24" t="s">
        <v>24</v>
      </c>
      <c r="C64" s="24" t="s">
        <v>28</v>
      </c>
      <c r="D64" s="25" t="str">
        <f aca="false">IF(E64="","",TEXT(E64,"ggg"))</f>
        <v>dom</v>
      </c>
      <c r="E64" s="26" t="n">
        <v>43219</v>
      </c>
      <c r="F64" s="27" t="n">
        <v>0.364583333333333</v>
      </c>
      <c r="G64" s="28" t="n">
        <v>15</v>
      </c>
      <c r="H64" s="29" t="s">
        <v>39</v>
      </c>
      <c r="I64" s="30" t="n">
        <v>63</v>
      </c>
    </row>
    <row r="65" customFormat="false" ht="15" hidden="false" customHeight="false" outlineLevel="0" collapsed="false">
      <c r="A65" s="23"/>
      <c r="B65" s="31" t="s">
        <v>45</v>
      </c>
      <c r="C65" s="31"/>
      <c r="D65" s="31"/>
      <c r="E65" s="31"/>
      <c r="F65" s="32" t="str">
        <f aca="false">IF(B65="","",HYPERLINK(VLOOKUP(B65,areaLinkMappeSquadre,2,0),"Mappa"))</f>
        <v>Mappa</v>
      </c>
      <c r="G65" s="28"/>
      <c r="H65" s="29"/>
      <c r="I65" s="30"/>
    </row>
    <row r="66" customFormat="false" ht="15" hidden="false" customHeight="false" outlineLevel="0" collapsed="false">
      <c r="A66" s="21" t="s">
        <v>32</v>
      </c>
      <c r="B66" s="21" t="s">
        <v>33</v>
      </c>
      <c r="C66" s="21" t="s">
        <v>34</v>
      </c>
      <c r="D66" s="21" t="s">
        <v>35</v>
      </c>
      <c r="E66" s="21" t="s">
        <v>36</v>
      </c>
      <c r="F66" s="21" t="s">
        <v>37</v>
      </c>
      <c r="G66" s="22" t="s">
        <v>38</v>
      </c>
      <c r="H66" s="22"/>
      <c r="I66" s="22"/>
    </row>
    <row r="67" customFormat="false" ht="15" hidden="false" customHeight="false" outlineLevel="0" collapsed="false">
      <c r="A67" s="23" t="n">
        <v>17</v>
      </c>
      <c r="B67" s="24" t="s">
        <v>25</v>
      </c>
      <c r="C67" s="24" t="s">
        <v>26</v>
      </c>
      <c r="D67" s="25" t="str">
        <f aca="false">IF(E67="","",TEXT(E67,"ggg"))</f>
        <v>dom</v>
      </c>
      <c r="E67" s="26" t="n">
        <v>43219</v>
      </c>
      <c r="F67" s="27" t="n">
        <v>0.427083333333333</v>
      </c>
      <c r="G67" s="28" t="n">
        <v>73</v>
      </c>
      <c r="H67" s="29" t="s">
        <v>39</v>
      </c>
      <c r="I67" s="30" t="n">
        <v>26</v>
      </c>
    </row>
    <row r="68" customFormat="false" ht="15" hidden="false" customHeight="false" outlineLevel="0" collapsed="false">
      <c r="A68" s="23"/>
      <c r="B68" s="31" t="s">
        <v>45</v>
      </c>
      <c r="C68" s="31"/>
      <c r="D68" s="31"/>
      <c r="E68" s="31"/>
      <c r="F68" s="32" t="str">
        <f aca="false">IF(B68="","",HYPERLINK(VLOOKUP(B68,areaLinkMappeSquadre,2,0),"Mappa"))</f>
        <v>Mappa</v>
      </c>
      <c r="G68" s="28"/>
      <c r="H68" s="29"/>
      <c r="I68" s="30"/>
    </row>
    <row r="69" customFormat="false" ht="15" hidden="false" customHeight="false" outlineLevel="0" collapsed="false">
      <c r="A69" s="21" t="s">
        <v>32</v>
      </c>
      <c r="B69" s="21" t="s">
        <v>33</v>
      </c>
      <c r="C69" s="21" t="s">
        <v>34</v>
      </c>
      <c r="D69" s="21" t="s">
        <v>35</v>
      </c>
      <c r="E69" s="21" t="s">
        <v>36</v>
      </c>
      <c r="F69" s="21" t="s">
        <v>37</v>
      </c>
      <c r="G69" s="22" t="s">
        <v>38</v>
      </c>
      <c r="H69" s="22"/>
      <c r="I69" s="22"/>
    </row>
    <row r="70" customFormat="false" ht="15" hidden="false" customHeight="false" outlineLevel="0" collapsed="false">
      <c r="A70" s="23" t="n">
        <v>18</v>
      </c>
      <c r="B70" s="24" t="s">
        <v>27</v>
      </c>
      <c r="C70" s="24" t="s">
        <v>30</v>
      </c>
      <c r="D70" s="25" t="str">
        <f aca="false">IF(E70="","",TEXT(E70,"ggg"))</f>
        <v>dom</v>
      </c>
      <c r="E70" s="26" t="n">
        <v>43219</v>
      </c>
      <c r="F70" s="27" t="n">
        <v>0.489583333333333</v>
      </c>
      <c r="G70" s="28" t="n">
        <v>59</v>
      </c>
      <c r="H70" s="29" t="s">
        <v>39</v>
      </c>
      <c r="I70" s="30" t="n">
        <v>46</v>
      </c>
    </row>
    <row r="71" customFormat="false" ht="15" hidden="false" customHeight="false" outlineLevel="0" collapsed="false">
      <c r="A71" s="23"/>
      <c r="B71" s="31" t="s">
        <v>45</v>
      </c>
      <c r="C71" s="31"/>
      <c r="D71" s="31"/>
      <c r="E71" s="31"/>
      <c r="F71" s="32" t="str">
        <f aca="false">IF(B71="","",HYPERLINK(VLOOKUP(B71,areaLinkMappeSquadre,2,0),"Mappa"))</f>
        <v>Mappa</v>
      </c>
      <c r="G71" s="28"/>
      <c r="H71" s="29"/>
      <c r="I71" s="30"/>
    </row>
    <row r="73" customFormat="false" ht="15" hidden="false" customHeight="false" outlineLevel="0" collapsed="false">
      <c r="A73" s="19" t="n">
        <v>7</v>
      </c>
      <c r="B73" s="20" t="str">
        <f aca="false">IF(ISNUMBER(A73),ROMAN(A73)&amp;" GIORNATA",_xlfn.SWITCH(A73,"1-2","FINALE 1°-2° POSTO","3-4","FINALE 3°-4° POSTO",""))</f>
        <v>VII GIORNATA</v>
      </c>
      <c r="C73" s="20"/>
      <c r="D73" s="20"/>
      <c r="E73" s="20"/>
      <c r="F73" s="20"/>
      <c r="G73" s="20"/>
      <c r="H73" s="20"/>
      <c r="I73" s="20"/>
    </row>
    <row r="74" customFormat="false" ht="15" hidden="false" customHeight="false" outlineLevel="0" collapsed="false">
      <c r="A74" s="21" t="s">
        <v>32</v>
      </c>
      <c r="B74" s="21" t="s">
        <v>33</v>
      </c>
      <c r="C74" s="21" t="s">
        <v>34</v>
      </c>
      <c r="D74" s="21" t="s">
        <v>35</v>
      </c>
      <c r="E74" s="21" t="s">
        <v>36</v>
      </c>
      <c r="F74" s="21" t="s">
        <v>37</v>
      </c>
      <c r="G74" s="22" t="s">
        <v>38</v>
      </c>
      <c r="H74" s="22"/>
      <c r="I74" s="22"/>
    </row>
    <row r="75" customFormat="false" ht="15" hidden="false" customHeight="false" outlineLevel="0" collapsed="false">
      <c r="A75" s="23" t="n">
        <v>19</v>
      </c>
      <c r="B75" s="24" t="s">
        <v>27</v>
      </c>
      <c r="C75" s="24" t="s">
        <v>29</v>
      </c>
      <c r="D75" s="25" t="str">
        <f aca="false">IF(E75="","",TEXT(E75,"ggg"))</f>
        <v>dom</v>
      </c>
      <c r="E75" s="26" t="n">
        <v>43233</v>
      </c>
      <c r="F75" s="27" t="n">
        <v>0.375</v>
      </c>
      <c r="G75" s="28" t="n">
        <v>49</v>
      </c>
      <c r="H75" s="29" t="s">
        <v>39</v>
      </c>
      <c r="I75" s="30" t="n">
        <v>53</v>
      </c>
    </row>
    <row r="76" customFormat="false" ht="15" hidden="false" customHeight="false" outlineLevel="0" collapsed="false">
      <c r="A76" s="23"/>
      <c r="B76" s="31" t="s">
        <v>42</v>
      </c>
      <c r="C76" s="31"/>
      <c r="D76" s="31"/>
      <c r="E76" s="31"/>
      <c r="F76" s="32" t="str">
        <f aca="false">IF(B76="","",HYPERLINK(VLOOKUP(B76,areaLinkMappeSquadre,2,0),"Mappa"))</f>
        <v>Mappa</v>
      </c>
      <c r="G76" s="28"/>
      <c r="H76" s="29"/>
      <c r="I76" s="30"/>
    </row>
    <row r="77" customFormat="false" ht="15" hidden="false" customHeight="false" outlineLevel="0" collapsed="false">
      <c r="A77" s="21" t="s">
        <v>32</v>
      </c>
      <c r="B77" s="21" t="s">
        <v>33</v>
      </c>
      <c r="C77" s="21" t="s">
        <v>34</v>
      </c>
      <c r="D77" s="21" t="s">
        <v>35</v>
      </c>
      <c r="E77" s="21" t="s">
        <v>36</v>
      </c>
      <c r="F77" s="21" t="s">
        <v>37</v>
      </c>
      <c r="G77" s="22" t="s">
        <v>38</v>
      </c>
      <c r="H77" s="22"/>
      <c r="I77" s="22"/>
    </row>
    <row r="78" customFormat="false" ht="15" hidden="false" customHeight="false" outlineLevel="0" collapsed="false">
      <c r="A78" s="23" t="n">
        <v>20</v>
      </c>
      <c r="B78" s="24" t="s">
        <v>25</v>
      </c>
      <c r="C78" s="24" t="s">
        <v>30</v>
      </c>
      <c r="D78" s="25" t="str">
        <f aca="false">IF(E78="","",TEXT(E78,"ggg"))</f>
        <v>dom</v>
      </c>
      <c r="E78" s="26" t="n">
        <v>43233</v>
      </c>
      <c r="F78" s="27" t="n">
        <v>0.4375</v>
      </c>
      <c r="G78" s="28" t="n">
        <v>50</v>
      </c>
      <c r="H78" s="29" t="s">
        <v>39</v>
      </c>
      <c r="I78" s="30" t="n">
        <v>52</v>
      </c>
    </row>
    <row r="79" customFormat="false" ht="15" hidden="false" customHeight="false" outlineLevel="0" collapsed="false">
      <c r="A79" s="23"/>
      <c r="B79" s="31" t="s">
        <v>42</v>
      </c>
      <c r="C79" s="31"/>
      <c r="D79" s="31"/>
      <c r="E79" s="31"/>
      <c r="F79" s="32" t="str">
        <f aca="false">IF(B79="","",HYPERLINK(VLOOKUP(B79,areaLinkMappeSquadre,2,0),"Mappa"))</f>
        <v>Mappa</v>
      </c>
      <c r="G79" s="28"/>
      <c r="H79" s="29"/>
      <c r="I79" s="30"/>
    </row>
    <row r="80" customFormat="false" ht="15" hidden="false" customHeight="false" outlineLevel="0" collapsed="false">
      <c r="A80" s="21" t="s">
        <v>32</v>
      </c>
      <c r="B80" s="21" t="s">
        <v>33</v>
      </c>
      <c r="C80" s="21" t="s">
        <v>34</v>
      </c>
      <c r="D80" s="21" t="s">
        <v>35</v>
      </c>
      <c r="E80" s="21" t="s">
        <v>36</v>
      </c>
      <c r="F80" s="21" t="s">
        <v>37</v>
      </c>
      <c r="G80" s="22" t="s">
        <v>38</v>
      </c>
      <c r="H80" s="22"/>
      <c r="I80" s="22"/>
    </row>
    <row r="81" customFormat="false" ht="15" hidden="false" customHeight="false" outlineLevel="0" collapsed="false">
      <c r="A81" s="23" t="n">
        <v>21</v>
      </c>
      <c r="B81" s="24" t="s">
        <v>24</v>
      </c>
      <c r="C81" s="24" t="s">
        <v>26</v>
      </c>
      <c r="D81" s="25" t="str">
        <f aca="false">IF(E81="","",TEXT(E81,"ggg"))</f>
        <v>mer</v>
      </c>
      <c r="E81" s="26" t="n">
        <v>43243</v>
      </c>
      <c r="F81" s="27" t="n">
        <v>0.5</v>
      </c>
      <c r="G81" s="28" t="n">
        <v>20</v>
      </c>
      <c r="H81" s="29" t="s">
        <v>39</v>
      </c>
      <c r="I81" s="30" t="n">
        <v>54</v>
      </c>
    </row>
    <row r="82" customFormat="false" ht="15" hidden="false" customHeight="false" outlineLevel="0" collapsed="false">
      <c r="A82" s="23"/>
      <c r="B82" s="31" t="s">
        <v>42</v>
      </c>
      <c r="C82" s="31"/>
      <c r="D82" s="31"/>
      <c r="E82" s="31"/>
      <c r="F82" s="32" t="str">
        <f aca="false">IF(B82="","",HYPERLINK(VLOOKUP(B82,areaLinkMappeSquadre,2,0),"Mappa"))</f>
        <v>Mappa</v>
      </c>
      <c r="G82" s="28"/>
      <c r="H82" s="29"/>
      <c r="I82" s="30"/>
    </row>
    <row r="83" customFormat="false" ht="15" hidden="false" customHeight="false" outlineLevel="0" collapsed="false">
      <c r="D83" s="3"/>
      <c r="E83" s="3"/>
      <c r="F83" s="3"/>
    </row>
    <row r="84" customFormat="false" ht="15" hidden="false" customHeight="false" outlineLevel="0" collapsed="false">
      <c r="D84" s="3"/>
      <c r="E84" s="3"/>
      <c r="F84" s="3"/>
    </row>
    <row r="85" customFormat="false" ht="15" hidden="false" customHeight="false" outlineLevel="0" collapsed="false">
      <c r="D85" s="3"/>
      <c r="E85" s="3"/>
      <c r="F85" s="3"/>
    </row>
    <row r="86" customFormat="false" ht="15" hidden="false" customHeight="false" outlineLevel="0" collapsed="false">
      <c r="D86" s="3"/>
      <c r="E86" s="3"/>
      <c r="F86" s="3"/>
    </row>
    <row r="87" customFormat="false" ht="15" hidden="false" customHeight="false" outlineLevel="0" collapsed="false">
      <c r="D87" s="3"/>
      <c r="E87" s="3"/>
      <c r="F87" s="3"/>
    </row>
    <row r="88" customFormat="false" ht="15" hidden="false" customHeight="false" outlineLevel="0" collapsed="false">
      <c r="D88" s="3"/>
      <c r="E88" s="3"/>
      <c r="F88" s="3"/>
    </row>
    <row r="89" customFormat="false" ht="15" hidden="false" customHeight="false" outlineLevel="0" collapsed="false">
      <c r="D89" s="3"/>
      <c r="E89" s="3"/>
      <c r="F89" s="3"/>
    </row>
    <row r="90" customFormat="false" ht="15" hidden="false" customHeight="false" outlineLevel="0" collapsed="false">
      <c r="D90" s="3"/>
      <c r="E90" s="3"/>
      <c r="F90" s="3"/>
    </row>
    <row r="91" customFormat="false" ht="15" hidden="false" customHeight="false" outlineLevel="0" collapsed="false">
      <c r="D91" s="3"/>
      <c r="E91" s="3"/>
      <c r="F91" s="3"/>
    </row>
    <row r="92" customFormat="false" ht="15" hidden="false" customHeight="false" outlineLevel="0" collapsed="false">
      <c r="D92" s="3"/>
      <c r="E92" s="3"/>
      <c r="F92" s="3"/>
    </row>
    <row r="93" customFormat="false" ht="15" hidden="false" customHeight="false" outlineLevel="0" collapsed="false">
      <c r="D93" s="3"/>
      <c r="E93" s="3"/>
      <c r="F93" s="3"/>
    </row>
    <row r="94" customFormat="false" ht="15" hidden="false" customHeight="false" outlineLevel="0" collapsed="false">
      <c r="D94" s="3"/>
      <c r="E94" s="3"/>
      <c r="F94" s="3"/>
    </row>
  </sheetData>
  <sheetProtection sheet="true" objects="true" scenarios="true" selectLockedCells="true"/>
  <mergeCells count="137">
    <mergeCell ref="A1:I1"/>
    <mergeCell ref="A2:I2"/>
    <mergeCell ref="A3:I3"/>
    <mergeCell ref="A5:I5"/>
    <mergeCell ref="B7:I7"/>
    <mergeCell ref="G8:I8"/>
    <mergeCell ref="A9:A10"/>
    <mergeCell ref="G9:G10"/>
    <mergeCell ref="H9:H10"/>
    <mergeCell ref="I9:I10"/>
    <mergeCell ref="B10:E10"/>
    <mergeCell ref="G11:I11"/>
    <mergeCell ref="A12:A13"/>
    <mergeCell ref="G12:G13"/>
    <mergeCell ref="H12:H13"/>
    <mergeCell ref="I12:I13"/>
    <mergeCell ref="B13:E13"/>
    <mergeCell ref="G14:I14"/>
    <mergeCell ref="A15:A16"/>
    <mergeCell ref="G15:G16"/>
    <mergeCell ref="H15:H16"/>
    <mergeCell ref="I15:I16"/>
    <mergeCell ref="B16:E16"/>
    <mergeCell ref="B18:I18"/>
    <mergeCell ref="G19:I19"/>
    <mergeCell ref="A20:A21"/>
    <mergeCell ref="G20:G21"/>
    <mergeCell ref="H20:H21"/>
    <mergeCell ref="I20:I21"/>
    <mergeCell ref="B21:E21"/>
    <mergeCell ref="G22:I22"/>
    <mergeCell ref="A23:A24"/>
    <mergeCell ref="G23:G24"/>
    <mergeCell ref="H23:H24"/>
    <mergeCell ref="I23:I24"/>
    <mergeCell ref="B24:E24"/>
    <mergeCell ref="G25:I25"/>
    <mergeCell ref="A26:A27"/>
    <mergeCell ref="G26:G27"/>
    <mergeCell ref="H26:H27"/>
    <mergeCell ref="I26:I27"/>
    <mergeCell ref="B27:E27"/>
    <mergeCell ref="B29:I29"/>
    <mergeCell ref="G30:I30"/>
    <mergeCell ref="A31:A32"/>
    <mergeCell ref="G31:G32"/>
    <mergeCell ref="H31:H32"/>
    <mergeCell ref="I31:I32"/>
    <mergeCell ref="B32:E32"/>
    <mergeCell ref="G33:I33"/>
    <mergeCell ref="A34:A35"/>
    <mergeCell ref="G34:G35"/>
    <mergeCell ref="H34:H35"/>
    <mergeCell ref="I34:I35"/>
    <mergeCell ref="B35:E35"/>
    <mergeCell ref="G36:I36"/>
    <mergeCell ref="A37:A38"/>
    <mergeCell ref="G37:G38"/>
    <mergeCell ref="H37:H38"/>
    <mergeCell ref="I37:I38"/>
    <mergeCell ref="B38:E38"/>
    <mergeCell ref="B40:I40"/>
    <mergeCell ref="G41:I41"/>
    <mergeCell ref="A42:A43"/>
    <mergeCell ref="G42:G43"/>
    <mergeCell ref="H42:H43"/>
    <mergeCell ref="I42:I43"/>
    <mergeCell ref="B43:E43"/>
    <mergeCell ref="G44:I44"/>
    <mergeCell ref="A45:A46"/>
    <mergeCell ref="G45:G46"/>
    <mergeCell ref="H45:H46"/>
    <mergeCell ref="I45:I46"/>
    <mergeCell ref="B46:E46"/>
    <mergeCell ref="G47:I47"/>
    <mergeCell ref="A48:A49"/>
    <mergeCell ref="G48:G49"/>
    <mergeCell ref="H48:H49"/>
    <mergeCell ref="I48:I49"/>
    <mergeCell ref="B49:E49"/>
    <mergeCell ref="B51:I51"/>
    <mergeCell ref="G52:I52"/>
    <mergeCell ref="A53:A54"/>
    <mergeCell ref="G53:G54"/>
    <mergeCell ref="H53:H54"/>
    <mergeCell ref="I53:I54"/>
    <mergeCell ref="B54:E54"/>
    <mergeCell ref="G55:I55"/>
    <mergeCell ref="A56:A57"/>
    <mergeCell ref="G56:G57"/>
    <mergeCell ref="H56:H57"/>
    <mergeCell ref="I56:I57"/>
    <mergeCell ref="B57:E57"/>
    <mergeCell ref="G58:I58"/>
    <mergeCell ref="A59:A60"/>
    <mergeCell ref="G59:G60"/>
    <mergeCell ref="H59:H60"/>
    <mergeCell ref="I59:I60"/>
    <mergeCell ref="B60:E60"/>
    <mergeCell ref="B62:I62"/>
    <mergeCell ref="G63:I63"/>
    <mergeCell ref="A64:A65"/>
    <mergeCell ref="G64:G65"/>
    <mergeCell ref="H64:H65"/>
    <mergeCell ref="I64:I65"/>
    <mergeCell ref="B65:E65"/>
    <mergeCell ref="G66:I66"/>
    <mergeCell ref="A67:A68"/>
    <mergeCell ref="G67:G68"/>
    <mergeCell ref="H67:H68"/>
    <mergeCell ref="I67:I68"/>
    <mergeCell ref="B68:E68"/>
    <mergeCell ref="G69:I69"/>
    <mergeCell ref="A70:A71"/>
    <mergeCell ref="G70:G71"/>
    <mergeCell ref="H70:H71"/>
    <mergeCell ref="I70:I71"/>
    <mergeCell ref="B71:E71"/>
    <mergeCell ref="B73:I73"/>
    <mergeCell ref="G74:I74"/>
    <mergeCell ref="A75:A76"/>
    <mergeCell ref="G75:G76"/>
    <mergeCell ref="H75:H76"/>
    <mergeCell ref="I75:I76"/>
    <mergeCell ref="B76:E76"/>
    <mergeCell ref="G77:I77"/>
    <mergeCell ref="A78:A79"/>
    <mergeCell ref="G78:G79"/>
    <mergeCell ref="H78:H79"/>
    <mergeCell ref="I78:I79"/>
    <mergeCell ref="B79:E79"/>
    <mergeCell ref="G80:I80"/>
    <mergeCell ref="A81:A82"/>
    <mergeCell ref="G81:G82"/>
    <mergeCell ref="H81:H82"/>
    <mergeCell ref="I81:I82"/>
    <mergeCell ref="B82:E82"/>
  </mergeCells>
  <dataValidations count="6">
    <dataValidation allowBlank="true" error="Inserire un numero di gara valido" errorStyle="stop" errorTitle="Errore" operator="greaterThan" showDropDown="false" showErrorMessage="true" showInputMessage="false" sqref="A9 A12 A15 A20 A23 A26 A31 A34 A37 A42 A45 A48 A53 A56 A59 A64 A67 A70 A75 A78 A81" type="whole">
      <formula1>0</formula1>
      <formula2>0</formula2>
    </dataValidation>
    <dataValidation allowBlank="true" error="Inserire un nome di squadra valido" errorStyle="stop" errorTitle="Errore" operator="equal" showDropDown="false" showErrorMessage="true" showInputMessage="false" sqref="B9:C9 B12:C12 B15:C15 B20:C20 B23:C23 B26:C26 B31:C31 B34:C34 B37:C37 B42:C42 B45:C45 B48:C48 B53:C53 B56:C56 B59:C59 B64:C64 B67:C67 B70:C70 B75:C75 B78:C78 B81:C81" type="list">
      <formula1>areaNomiSquadreSquadre</formula1>
      <formula2>0</formula2>
    </dataValidation>
    <dataValidation allowBlank="true" error="Inserire una data valida compresa tra 01/01/2000 e 31/12/2099" errorStyle="stop" errorTitle="Errore" operator="between" showDropDown="false" showErrorMessage="true" showInputMessage="false" sqref="E9 E12 E15 E20 E23 E26 E31 E34 E37 E42 E45 E48 E53 E56 E59 E64 E67 E70 E75 E78 E81" type="date">
      <formula1>36526</formula1>
      <formula2>73050</formula2>
    </dataValidation>
    <dataValidation allowBlank="true" error="Inserire un orario valido" errorStyle="stop" errorTitle="Errore" operator="between" showDropDown="false" showErrorMessage="true" showInputMessage="false" sqref="F9 F12 F15 F20 F23 F26 F31 F34 F37 F42 F45 F48 F53 F56 F59 F64 F67 F70 F75 F78 F81" type="time">
      <formula1>0</formula1>
      <formula2>0.999988425925926</formula2>
    </dataValidation>
    <dataValidation allowBlank="true" error="Inserisci un risultato valido" errorStyle="stop" errorTitle="Errore" operator="between" showDropDown="false" showErrorMessage="true" showInputMessage="false" sqref="G9 I9 G20 I20 G31 I31 G42 I42 G53 I53 G64 I64 G75 I75" type="whole">
      <formula1>0</formula1>
      <formula2>199</formula2>
    </dataValidation>
    <dataValidation allowBlank="true" error="Inserire                 campo valido" errorStyle="stop" errorTitle="Errore" operator="equal" showDropDown="false" showErrorMessage="true" showInputMessage="false" sqref="B10 B13 B16 B21 B24 B27 B32 B35 B38 B43 B46 B49 B54 B57 B60 B65 B68 B71 B76 B79 B82" type="list">
      <formula1>areaNomiCampiSquadre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BL9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625" defaultRowHeight="15" zeroHeight="false" outlineLevelRow="0" outlineLevelCol="0"/>
  <cols>
    <col collapsed="false" customWidth="true" hidden="false" outlineLevel="0" max="1" min="1" style="15" width="10.31"/>
    <col collapsed="false" customWidth="true" hidden="false" outlineLevel="0" max="2" min="2" style="33" width="7.3"/>
    <col collapsed="false" customWidth="true" hidden="false" outlineLevel="0" max="3" min="3" style="33" width="8.53"/>
    <col collapsed="false" customWidth="true" hidden="false" outlineLevel="0" max="4" min="4" style="33" width="7.97"/>
    <col collapsed="false" customWidth="true" hidden="false" outlineLevel="0" max="5" min="5" style="33" width="11.64"/>
    <col collapsed="false" customWidth="true" hidden="false" outlineLevel="0" max="6" min="6" style="33" width="12.86"/>
    <col collapsed="false" customWidth="true" hidden="false" outlineLevel="0" max="7" min="7" style="33" width="16.54"/>
    <col collapsed="false" customWidth="true" hidden="false" outlineLevel="0" max="8" min="8" style="15" width="10.31"/>
    <col collapsed="false" customWidth="true" hidden="false" outlineLevel="0" max="9" min="9" style="33" width="7.3"/>
    <col collapsed="false" customWidth="true" hidden="false" outlineLevel="0" max="10" min="10" style="33" width="8.53"/>
    <col collapsed="false" customWidth="true" hidden="false" outlineLevel="0" max="11" min="11" style="33" width="7.97"/>
    <col collapsed="false" customWidth="true" hidden="false" outlineLevel="0" max="12" min="12" style="33" width="11.64"/>
    <col collapsed="false" customWidth="true" hidden="false" outlineLevel="0" max="13" min="13" style="33" width="12.86"/>
    <col collapsed="false" customWidth="true" hidden="false" outlineLevel="0" max="14" min="14" style="33" width="16.54"/>
    <col collapsed="false" customWidth="false" hidden="false" outlineLevel="0" max="16" min="15" style="33" width="9.64"/>
    <col collapsed="false" customWidth="false" hidden="false" outlineLevel="0" max="64" min="17" style="15" width="9.61"/>
  </cols>
  <sheetData>
    <row r="1" customFormat="false" ht="15" hidden="false" customHeight="false" outlineLevel="0" collapsed="false">
      <c r="B1" s="15"/>
      <c r="C1" s="15"/>
      <c r="D1" s="15"/>
      <c r="E1" s="15"/>
      <c r="F1" s="15"/>
      <c r="G1" s="15"/>
      <c r="I1" s="15"/>
      <c r="J1" s="15"/>
      <c r="K1" s="15"/>
      <c r="L1" s="15"/>
      <c r="M1" s="15"/>
      <c r="N1" s="15"/>
      <c r="O1" s="15"/>
      <c r="P1" s="15"/>
    </row>
    <row r="4" customFormat="false" ht="15" hidden="false" customHeight="false" outlineLevel="0" collapsed="false">
      <c r="A4" s="1" t="s">
        <v>33</v>
      </c>
      <c r="B4" s="34" t="s">
        <v>46</v>
      </c>
      <c r="C4" s="34" t="s">
        <v>47</v>
      </c>
      <c r="D4" s="34" t="s">
        <v>48</v>
      </c>
      <c r="E4" s="34" t="s">
        <v>49</v>
      </c>
      <c r="F4" s="34" t="s">
        <v>50</v>
      </c>
      <c r="G4" s="34" t="s">
        <v>51</v>
      </c>
      <c r="H4" s="1" t="s">
        <v>34</v>
      </c>
      <c r="I4" s="34" t="s">
        <v>52</v>
      </c>
      <c r="J4" s="34" t="s">
        <v>53</v>
      </c>
      <c r="K4" s="34" t="s">
        <v>54</v>
      </c>
      <c r="L4" s="34" t="s">
        <v>55</v>
      </c>
      <c r="M4" s="34" t="s">
        <v>56</v>
      </c>
      <c r="N4" s="34" t="s">
        <v>57</v>
      </c>
      <c r="O4" s="34" t="s">
        <v>58</v>
      </c>
      <c r="P4" s="34" t="s">
        <v>59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5" hidden="false" customHeight="false" outlineLevel="0" collapsed="false">
      <c r="B5" s="15"/>
      <c r="C5" s="15"/>
      <c r="D5" s="15"/>
      <c r="E5" s="15"/>
      <c r="F5" s="15"/>
      <c r="G5" s="15"/>
      <c r="I5" s="15"/>
      <c r="J5" s="15"/>
      <c r="K5" s="15"/>
      <c r="L5" s="15"/>
      <c r="M5" s="15"/>
      <c r="N5" s="15"/>
      <c r="O5" s="15"/>
      <c r="P5" s="15"/>
    </row>
    <row r="9" customFormat="false" ht="15" hidden="false" customHeight="false" outlineLevel="0" collapsed="false">
      <c r="A9" s="15" t="str">
        <f aca="false">IF(Calendario!$B9="","(Squadra A)",Calendario!$B9)</f>
        <v>Cinghiali</v>
      </c>
      <c r="B9" s="33" t="n">
        <f aca="false">IF(Calendario!$G9+Calendario!$I9=0,,IF(Calendario!$G9&gt;Calendario!$I9,1,0))</f>
        <v>0</v>
      </c>
      <c r="C9" s="35" t="n">
        <f aca="false">IF(Calendario!$G9+Calendario!$I9=0,,IF(Calendario!$G9&lt;Calendario!$I9,IF(Calendario!$G9&amp;"-"&amp;Calendario!$I9="0-20",1,0),0))</f>
        <v>0</v>
      </c>
      <c r="D9" s="35" t="n">
        <f aca="false">IF(Calendario!$G9+Calendario!$I9=0,,IF(Calendario!$G9&lt;Calendario!$I9,IF(Calendario!$G9&amp;"-"&amp;Calendario!$I9&lt;&gt;"0-20",1,0),0))</f>
        <v>1</v>
      </c>
      <c r="E9" s="33" t="n">
        <f aca="false">IF(Calendario!$G9+Calendario!$I9=0,,Calendario!$G9)</f>
        <v>24</v>
      </c>
      <c r="F9" s="33" t="n">
        <f aca="false">IF(Calendario!$G9+Calendario!$I9=0,,Calendario!$I9)</f>
        <v>57</v>
      </c>
      <c r="G9" s="36" t="n">
        <f aca="false">IF(Calendario!$G9+Calendario!$I9=0,,Calendario!$G9-Calendario!$I9)</f>
        <v>-33</v>
      </c>
      <c r="H9" s="15" t="str">
        <f aca="false">IF(Calendario!$C9="","(Squadra B)",Calendario!$C9)</f>
        <v>Delfini</v>
      </c>
      <c r="I9" s="33" t="n">
        <f aca="false">IF(Calendario!$G9+Calendario!$I9=0,,IF(Calendario!$I9&gt;Calendario!$G9,1,0))</f>
        <v>1</v>
      </c>
      <c r="J9" s="35" t="n">
        <f aca="false">IF(Calendario!$G9+Calendario!$I9=0,,IF(Calendario!$I9&lt;Calendario!$G9,IF(Calendario!$G9&amp;"-"&amp;Calendario!$I9="20-0",1,0),0))</f>
        <v>0</v>
      </c>
      <c r="K9" s="35" t="n">
        <f aca="false">IF(Calendario!$G9+Calendario!$I9=0,,IF(Calendario!$I9&lt;Calendario!$G9,IF(Calendario!$G9&amp;"-"&amp;Calendario!$I9&lt;&gt;"20-0",1,0),0))</f>
        <v>0</v>
      </c>
      <c r="L9" s="33" t="n">
        <f aca="false">IF(Calendario!$G9+Calendario!$I9=0,,Calendario!$I9)</f>
        <v>57</v>
      </c>
      <c r="M9" s="33" t="n">
        <f aca="false">IF(Calendario!$G9+Calendario!$I9=0,,Calendario!$G9)</f>
        <v>24</v>
      </c>
      <c r="N9" s="36" t="n">
        <f aca="false">IF(Calendario!$G9+Calendario!$I9=0,,Calendario!$I9-Calendario!$G9)</f>
        <v>33</v>
      </c>
      <c r="O9" s="35" t="str">
        <f aca="false">IF(Calendario!$G9+Calendario!$I9=0,"(Vincente)",IF(Calendario!$G9&gt;Calendario!$I9,Calendario!$B9,Calendario!$C9))</f>
        <v>Delfini</v>
      </c>
      <c r="P9" s="35" t="str">
        <f aca="false">IF(Calendario!$G9+Calendario!$I9=0,"(Perdente)",IF(Calendario!$G9&lt;Calendario!$I9,Calendario!$B9,Calendario!$C9))</f>
        <v>Cinghiali</v>
      </c>
    </row>
    <row r="12" customFormat="false" ht="15" hidden="false" customHeight="false" outlineLevel="0" collapsed="false">
      <c r="A12" s="15" t="str">
        <f aca="false">IF(Calendario!$B12="","(Squadra A)",Calendario!$B12)</f>
        <v>Albatros</v>
      </c>
      <c r="B12" s="33" t="n">
        <f aca="false">IF(Calendario!$G12+Calendario!$I12=0,,IF(Calendario!$G12&gt;Calendario!$I12,1,0))</f>
        <v>0</v>
      </c>
      <c r="C12" s="35" t="n">
        <f aca="false">IF(Calendario!$G12+Calendario!$I12=0,,IF(Calendario!$G12&lt;Calendario!$I12,IF(Calendario!$G12&amp;"-"&amp;Calendario!$I12="0-20",1,0),0))</f>
        <v>0</v>
      </c>
      <c r="D12" s="35" t="n">
        <f aca="false">IF(Calendario!$G12+Calendario!$I12=0,,IF(Calendario!$G12&lt;Calendario!$I12,IF(Calendario!$G12&amp;"-"&amp;Calendario!$I12&lt;&gt;"0-20",1,0),0))</f>
        <v>1</v>
      </c>
      <c r="E12" s="33" t="n">
        <f aca="false">IF(Calendario!$G12+Calendario!$I12=0,,Calendario!$G12)</f>
        <v>32</v>
      </c>
      <c r="F12" s="33" t="n">
        <f aca="false">IF(Calendario!$G12+Calendario!$I12=0,,Calendario!$I12)</f>
        <v>57</v>
      </c>
      <c r="G12" s="36" t="n">
        <f aca="false">IF(Calendario!$G12+Calendario!$I12=0,,Calendario!$G12-Calendario!$I12)</f>
        <v>-25</v>
      </c>
      <c r="H12" s="15" t="str">
        <f aca="false">IF(Calendario!$C12="","(Squadra B)",Calendario!$C12)</f>
        <v>Barracuda</v>
      </c>
      <c r="I12" s="33" t="n">
        <f aca="false">IF(Calendario!$G12+Calendario!$I12=0,,IF(Calendario!$I12&gt;Calendario!$G12,1,0))</f>
        <v>1</v>
      </c>
      <c r="J12" s="35" t="n">
        <f aca="false">IF(Calendario!$G12+Calendario!$I12=0,,IF(Calendario!$I12&lt;Calendario!$G12,IF(Calendario!$G12&amp;"-"&amp;Calendario!$I12="20-0",1,0),0))</f>
        <v>0</v>
      </c>
      <c r="K12" s="35" t="n">
        <f aca="false">IF(Calendario!$G12+Calendario!$I12=0,,IF(Calendario!$I12&lt;Calendario!$G12,IF(Calendario!$G12&amp;"-"&amp;Calendario!$I12&lt;&gt;"20-0",1,0),0))</f>
        <v>0</v>
      </c>
      <c r="L12" s="33" t="n">
        <f aca="false">IF(Calendario!$G12+Calendario!$I12=0,,Calendario!$I12)</f>
        <v>57</v>
      </c>
      <c r="M12" s="33" t="n">
        <f aca="false">IF(Calendario!$G12+Calendario!$I12=0,,Calendario!$G12)</f>
        <v>32</v>
      </c>
      <c r="N12" s="36" t="n">
        <f aca="false">IF(Calendario!$G12+Calendario!$I12=0,,Calendario!$I12-Calendario!$G12)</f>
        <v>25</v>
      </c>
      <c r="O12" s="35" t="str">
        <f aca="false">IF(Calendario!$G12+Calendario!$I12=0,"(Vincente)",IF(Calendario!$G12&gt;Calendario!$I12,Calendario!$B12,Calendario!$C12))</f>
        <v>Barracuda</v>
      </c>
      <c r="P12" s="35" t="str">
        <f aca="false">IF(Calendario!$G12+Calendario!$I12=0,"(Perdente)",IF(Calendario!$G12&lt;Calendario!$I12,Calendario!$B12,Calendario!$C12))</f>
        <v>Albatros</v>
      </c>
    </row>
    <row r="15" customFormat="false" ht="15" hidden="false" customHeight="false" outlineLevel="0" collapsed="false">
      <c r="A15" s="15" t="str">
        <f aca="false">IF(Calendario!$B15="","(Squadra A)",Calendario!$B15)</f>
        <v>Elefanti</v>
      </c>
      <c r="B15" s="33" t="n">
        <f aca="false">IF(Calendario!$G15+Calendario!$I15=0,,IF(Calendario!$G15&gt;Calendario!$I15,1,0))</f>
        <v>0</v>
      </c>
      <c r="C15" s="35" t="n">
        <f aca="false">IF(Calendario!$G15+Calendario!$I15=0,,IF(Calendario!$G15&lt;Calendario!$I15,IF(Calendario!$G15&amp;"-"&amp;Calendario!$I15="0-20",1,0),0))</f>
        <v>0</v>
      </c>
      <c r="D15" s="35" t="n">
        <f aca="false">IF(Calendario!$G15+Calendario!$I15=0,,IF(Calendario!$G15&lt;Calendario!$I15,IF(Calendario!$G15&amp;"-"&amp;Calendario!$I15&lt;&gt;"0-20",1,0),0))</f>
        <v>1</v>
      </c>
      <c r="E15" s="33" t="n">
        <f aca="false">IF(Calendario!$G15+Calendario!$I15=0,,Calendario!$G15)</f>
        <v>44</v>
      </c>
      <c r="F15" s="33" t="n">
        <f aca="false">IF(Calendario!$G15+Calendario!$I15=0,,Calendario!$I15)</f>
        <v>53</v>
      </c>
      <c r="G15" s="36" t="n">
        <f aca="false">IF(Calendario!$G15+Calendario!$I15=0,,Calendario!$G15-Calendario!$I15)</f>
        <v>-9</v>
      </c>
      <c r="H15" s="15" t="str">
        <f aca="false">IF(Calendario!$C15="","(Squadra B)",Calendario!$C15)</f>
        <v>Fenicotteri</v>
      </c>
      <c r="I15" s="33" t="n">
        <f aca="false">IF(Calendario!$G15+Calendario!$I15=0,,IF(Calendario!$I15&gt;Calendario!$G15,1,0))</f>
        <v>1</v>
      </c>
      <c r="J15" s="35" t="n">
        <f aca="false">IF(Calendario!$G15+Calendario!$I15=0,,IF(Calendario!$I15&lt;Calendario!$G15,IF(Calendario!$G15&amp;"-"&amp;Calendario!$I15="20-0",1,0),0))</f>
        <v>0</v>
      </c>
      <c r="K15" s="35" t="n">
        <f aca="false">IF(Calendario!$G15+Calendario!$I15=0,,IF(Calendario!$I15&lt;Calendario!$G15,IF(Calendario!$G15&amp;"-"&amp;Calendario!$I15&lt;&gt;"20-0",1,0),0))</f>
        <v>0</v>
      </c>
      <c r="L15" s="33" t="n">
        <f aca="false">IF(Calendario!$G15+Calendario!$I15=0,,Calendario!$I15)</f>
        <v>53</v>
      </c>
      <c r="M15" s="33" t="n">
        <f aca="false">IF(Calendario!$G15+Calendario!$I15=0,,Calendario!$G15)</f>
        <v>44</v>
      </c>
      <c r="N15" s="36" t="n">
        <f aca="false">IF(Calendario!$G15+Calendario!$I15=0,,Calendario!$I15-Calendario!$G15)</f>
        <v>9</v>
      </c>
      <c r="O15" s="35" t="str">
        <f aca="false">IF(Calendario!$G15+Calendario!$I15=0,"(Vincente)",IF(Calendario!$G15&gt;Calendario!$I15,Calendario!$B15,Calendario!$C15))</f>
        <v>Fenicotteri</v>
      </c>
      <c r="P15" s="35" t="str">
        <f aca="false">IF(Calendario!$G15+Calendario!$I15=0,"(Perdente)",IF(Calendario!$G15&lt;Calendario!$I15,Calendario!$B15,Calendario!$C15))</f>
        <v>Elefanti</v>
      </c>
    </row>
    <row r="20" customFormat="false" ht="15" hidden="false" customHeight="false" outlineLevel="0" collapsed="false">
      <c r="A20" s="15" t="str">
        <f aca="false">IF(Calendario!$B20="","(Squadra A)",Calendario!$B20)</f>
        <v>Albatros</v>
      </c>
      <c r="B20" s="33" t="n">
        <f aca="false">IF(Calendario!$G20+Calendario!$I20=0,,IF(Calendario!$G20&gt;Calendario!$I20,1,0))</f>
        <v>0</v>
      </c>
      <c r="C20" s="35" t="n">
        <f aca="false">IF(Calendario!$G20+Calendario!$I20=0,,IF(Calendario!$G20&lt;Calendario!$I20,IF(Calendario!$G20&amp;"-"&amp;Calendario!$I20="0-20",1,0),0))</f>
        <v>0</v>
      </c>
      <c r="D20" s="35" t="n">
        <f aca="false">IF(Calendario!$G20+Calendario!$I20=0,,IF(Calendario!$G20&lt;Calendario!$I20,IF(Calendario!$G20&amp;"-"&amp;Calendario!$I20&lt;&gt;"0-20",1,0),0))</f>
        <v>1</v>
      </c>
      <c r="E20" s="33" t="n">
        <f aca="false">IF(Calendario!$G20+Calendario!$I20=0,,Calendario!$G20)</f>
        <v>24</v>
      </c>
      <c r="F20" s="33" t="n">
        <f aca="false">IF(Calendario!$G20+Calendario!$I20=0,,Calendario!$I20)</f>
        <v>57</v>
      </c>
      <c r="G20" s="36" t="n">
        <f aca="false">IF(Calendario!$G20+Calendario!$I20=0,,Calendario!$G20-Calendario!$I20)</f>
        <v>-33</v>
      </c>
      <c r="H20" s="15" t="str">
        <f aca="false">IF(Calendario!$C20="","(Squadra B)",Calendario!$C20)</f>
        <v>Gazzelle</v>
      </c>
      <c r="I20" s="33" t="n">
        <f aca="false">IF(Calendario!$G20+Calendario!$I20=0,,IF(Calendario!$I20&gt;Calendario!$G20,1,0))</f>
        <v>1</v>
      </c>
      <c r="J20" s="35" t="n">
        <f aca="false">IF(Calendario!$G20+Calendario!$I20=0,,IF(Calendario!$I20&lt;Calendario!$G20,IF(Calendario!$G20&amp;"-"&amp;Calendario!$I20="20-0",1,0),0))</f>
        <v>0</v>
      </c>
      <c r="K20" s="35" t="n">
        <f aca="false">IF(Calendario!$G20+Calendario!$I20=0,,IF(Calendario!$I20&lt;Calendario!$G20,IF(Calendario!$G20&amp;"-"&amp;Calendario!$I20&lt;&gt;"20-0",1,0),0))</f>
        <v>0</v>
      </c>
      <c r="L20" s="33" t="n">
        <f aca="false">IF(Calendario!$G20+Calendario!$I20=0,,Calendario!$I20)</f>
        <v>57</v>
      </c>
      <c r="M20" s="33" t="n">
        <f aca="false">IF(Calendario!$G20+Calendario!$I20=0,,Calendario!$G20)</f>
        <v>24</v>
      </c>
      <c r="N20" s="36" t="n">
        <f aca="false">IF(Calendario!$G20+Calendario!$I20=0,,Calendario!$I20-Calendario!$G20)</f>
        <v>33</v>
      </c>
      <c r="O20" s="35" t="str">
        <f aca="false">IF(Calendario!$G20+Calendario!$I20=0,"(Vincente)",IF(Calendario!$G20&gt;Calendario!$I20,Calendario!$B20,Calendario!$C20))</f>
        <v>Gazzelle</v>
      </c>
      <c r="P20" s="35" t="str">
        <f aca="false">IF(Calendario!$G20+Calendario!$I20=0,"(Perdente)",IF(Calendario!$G20&lt;Calendario!$I20,Calendario!$B20,Calendario!$C20))</f>
        <v>Albatros</v>
      </c>
    </row>
    <row r="23" customFormat="false" ht="15" hidden="false" customHeight="false" outlineLevel="0" collapsed="false">
      <c r="A23" s="15" t="str">
        <f aca="false">IF(Calendario!$B23="","(Squadra A)",Calendario!$B23)</f>
        <v>Cinghiali</v>
      </c>
      <c r="B23" s="33" t="n">
        <f aca="false">IF(Calendario!$G23+Calendario!$I23=0,,IF(Calendario!$G23&gt;Calendario!$I23,1,0))</f>
        <v>0</v>
      </c>
      <c r="C23" s="35" t="n">
        <f aca="false">IF(Calendario!$G23+Calendario!$I23=0,,IF(Calendario!$G23&lt;Calendario!$I23,IF(Calendario!$G23&amp;"-"&amp;Calendario!$I23="0-20",1,0),0))</f>
        <v>0</v>
      </c>
      <c r="D23" s="35" t="n">
        <f aca="false">IF(Calendario!$G23+Calendario!$I23=0,,IF(Calendario!$G23&lt;Calendario!$I23,IF(Calendario!$G23&amp;"-"&amp;Calendario!$I23&lt;&gt;"0-20",1,0),0))</f>
        <v>1</v>
      </c>
      <c r="E23" s="33" t="n">
        <f aca="false">IF(Calendario!$G23+Calendario!$I23=0,,Calendario!$G23)</f>
        <v>35</v>
      </c>
      <c r="F23" s="33" t="n">
        <f aca="false">IF(Calendario!$G23+Calendario!$I23=0,,Calendario!$I23)</f>
        <v>45</v>
      </c>
      <c r="G23" s="36" t="n">
        <f aca="false">IF(Calendario!$G23+Calendario!$I23=0,,Calendario!$G23-Calendario!$I23)</f>
        <v>-10</v>
      </c>
      <c r="H23" s="15" t="str">
        <f aca="false">IF(Calendario!$C23="","(Squadra B)",Calendario!$C23)</f>
        <v>Fenicotteri</v>
      </c>
      <c r="I23" s="33" t="n">
        <f aca="false">IF(Calendario!$G23+Calendario!$I23=0,,IF(Calendario!$I23&gt;Calendario!$G23,1,0))</f>
        <v>1</v>
      </c>
      <c r="J23" s="35" t="n">
        <f aca="false">IF(Calendario!$G23+Calendario!$I23=0,,IF(Calendario!$I23&lt;Calendario!$G23,IF(Calendario!$G23&amp;"-"&amp;Calendario!$I23="20-0",1,0),0))</f>
        <v>0</v>
      </c>
      <c r="K23" s="35" t="n">
        <f aca="false">IF(Calendario!$G23+Calendario!$I23=0,,IF(Calendario!$I23&lt;Calendario!$G23,IF(Calendario!$G23&amp;"-"&amp;Calendario!$I23&lt;&gt;"20-0",1,0),0))</f>
        <v>0</v>
      </c>
      <c r="L23" s="33" t="n">
        <f aca="false">IF(Calendario!$G23+Calendario!$I23=0,,Calendario!$I23)</f>
        <v>45</v>
      </c>
      <c r="M23" s="33" t="n">
        <f aca="false">IF(Calendario!$G23+Calendario!$I23=0,,Calendario!$G23)</f>
        <v>35</v>
      </c>
      <c r="N23" s="36" t="n">
        <f aca="false">IF(Calendario!$G23+Calendario!$I23=0,,Calendario!$I23-Calendario!$G23)</f>
        <v>10</v>
      </c>
      <c r="O23" s="35" t="str">
        <f aca="false">IF(Calendario!$G23+Calendario!$I23=0,"(Vincente)",IF(Calendario!$G23&gt;Calendario!$I23,Calendario!$B23,Calendario!$C23))</f>
        <v>Fenicotteri</v>
      </c>
      <c r="P23" s="35" t="str">
        <f aca="false">IF(Calendario!$G23+Calendario!$I23=0,"(Perdente)",IF(Calendario!$G23&lt;Calendario!$I23,Calendario!$B23,Calendario!$C23))</f>
        <v>Cinghiali</v>
      </c>
    </row>
    <row r="26" customFormat="false" ht="15" hidden="false" customHeight="false" outlineLevel="0" collapsed="false">
      <c r="A26" s="15" t="str">
        <f aca="false">IF(Calendario!$B26="","(Squadra A)",Calendario!$B26)</f>
        <v>Barracuda</v>
      </c>
      <c r="B26" s="33" t="n">
        <f aca="false">IF(Calendario!$G26+Calendario!$I26=0,,IF(Calendario!$G26&gt;Calendario!$I26,1,0))</f>
        <v>0</v>
      </c>
      <c r="C26" s="35" t="n">
        <f aca="false">IF(Calendario!$G26+Calendario!$I26=0,,IF(Calendario!$G26&lt;Calendario!$I26,IF(Calendario!$G26&amp;"-"&amp;Calendario!$I26="0-20",1,0),0))</f>
        <v>0</v>
      </c>
      <c r="D26" s="35" t="n">
        <f aca="false">IF(Calendario!$G26+Calendario!$I26=0,,IF(Calendario!$G26&lt;Calendario!$I26,IF(Calendario!$G26&amp;"-"&amp;Calendario!$I26&lt;&gt;"0-20",1,0),0))</f>
        <v>1</v>
      </c>
      <c r="E26" s="33" t="n">
        <f aca="false">IF(Calendario!$G26+Calendario!$I26=0,,Calendario!$G26)</f>
        <v>52</v>
      </c>
      <c r="F26" s="33" t="n">
        <f aca="false">IF(Calendario!$G26+Calendario!$I26=0,,Calendario!$I26)</f>
        <v>59</v>
      </c>
      <c r="G26" s="36" t="n">
        <f aca="false">IF(Calendario!$G26+Calendario!$I26=0,,Calendario!$G26-Calendario!$I26)</f>
        <v>-7</v>
      </c>
      <c r="H26" s="15" t="str">
        <f aca="false">IF(Calendario!$C26="","(Squadra B)",Calendario!$C26)</f>
        <v>Elefanti</v>
      </c>
      <c r="I26" s="33" t="n">
        <f aca="false">IF(Calendario!$G26+Calendario!$I26=0,,IF(Calendario!$I26&gt;Calendario!$G26,1,0))</f>
        <v>1</v>
      </c>
      <c r="J26" s="35" t="n">
        <f aca="false">IF(Calendario!$G26+Calendario!$I26=0,,IF(Calendario!$I26&lt;Calendario!$G26,IF(Calendario!$G26&amp;"-"&amp;Calendario!$I26="20-0",1,0),0))</f>
        <v>0</v>
      </c>
      <c r="K26" s="35" t="n">
        <f aca="false">IF(Calendario!$G26+Calendario!$I26=0,,IF(Calendario!$I26&lt;Calendario!$G26,IF(Calendario!$G26&amp;"-"&amp;Calendario!$I26&lt;&gt;"20-0",1,0),0))</f>
        <v>0</v>
      </c>
      <c r="L26" s="33" t="n">
        <f aca="false">IF(Calendario!$G26+Calendario!$I26=0,,Calendario!$I26)</f>
        <v>59</v>
      </c>
      <c r="M26" s="33" t="n">
        <f aca="false">IF(Calendario!$G26+Calendario!$I26=0,,Calendario!$G26)</f>
        <v>52</v>
      </c>
      <c r="N26" s="36" t="n">
        <f aca="false">IF(Calendario!$G26+Calendario!$I26=0,,Calendario!$I26-Calendario!$G26)</f>
        <v>7</v>
      </c>
      <c r="O26" s="35" t="str">
        <f aca="false">IF(Calendario!$G26+Calendario!$I26=0,"(Vincente)",IF(Calendario!$G26&gt;Calendario!$I26,Calendario!$B26,Calendario!$C26))</f>
        <v>Elefanti</v>
      </c>
      <c r="P26" s="35" t="str">
        <f aca="false">IF(Calendario!$G26+Calendario!$I26=0,"(Perdente)",IF(Calendario!$G26&lt;Calendario!$I26,Calendario!$B26,Calendario!$C26))</f>
        <v>Barracuda</v>
      </c>
    </row>
    <row r="31" customFormat="false" ht="15" hidden="false" customHeight="false" outlineLevel="0" collapsed="false">
      <c r="A31" s="15" t="str">
        <f aca="false">IF(Calendario!$B31="","(Squadra A)",Calendario!$B31)</f>
        <v>Albatros</v>
      </c>
      <c r="B31" s="33" t="n">
        <f aca="false">IF(Calendario!$G31+Calendario!$I31=0,,IF(Calendario!$G31&gt;Calendario!$I31,1,0))</f>
        <v>0</v>
      </c>
      <c r="C31" s="35" t="n">
        <f aca="false">IF(Calendario!$G31+Calendario!$I31=0,,IF(Calendario!$G31&lt;Calendario!$I31,IF(Calendario!$G31&amp;"-"&amp;Calendario!$I31="0-20",1,0),0))</f>
        <v>0</v>
      </c>
      <c r="D31" s="35" t="n">
        <f aca="false">IF(Calendario!$G31+Calendario!$I31=0,,IF(Calendario!$G31&lt;Calendario!$I31,IF(Calendario!$G31&amp;"-"&amp;Calendario!$I31&lt;&gt;"0-20",1,0),0))</f>
        <v>1</v>
      </c>
      <c r="E31" s="33" t="n">
        <f aca="false">IF(Calendario!$G31+Calendario!$I31=0,,Calendario!$G31)</f>
        <v>13</v>
      </c>
      <c r="F31" s="33" t="n">
        <f aca="false">IF(Calendario!$G31+Calendario!$I31=0,,Calendario!$I31)</f>
        <v>42</v>
      </c>
      <c r="G31" s="36" t="n">
        <f aca="false">IF(Calendario!$G31+Calendario!$I31=0,,Calendario!$G31-Calendario!$I31)</f>
        <v>-29</v>
      </c>
      <c r="H31" s="15" t="str">
        <f aca="false">IF(Calendario!$C31="","(Squadra B)",Calendario!$C31)</f>
        <v>Fenicotteri</v>
      </c>
      <c r="I31" s="33" t="n">
        <f aca="false">IF(Calendario!$G31+Calendario!$I31=0,,IF(Calendario!$I31&gt;Calendario!$G31,1,0))</f>
        <v>1</v>
      </c>
      <c r="J31" s="35" t="n">
        <f aca="false">IF(Calendario!$G31+Calendario!$I31=0,,IF(Calendario!$I31&lt;Calendario!$G31,IF(Calendario!$G31&amp;"-"&amp;Calendario!$I31="20-0",1,0),0))</f>
        <v>0</v>
      </c>
      <c r="K31" s="35" t="n">
        <f aca="false">IF(Calendario!$G31+Calendario!$I31=0,,IF(Calendario!$I31&lt;Calendario!$G31,IF(Calendario!$G31&amp;"-"&amp;Calendario!$I31&lt;&gt;"20-0",1,0),0))</f>
        <v>0</v>
      </c>
      <c r="L31" s="33" t="n">
        <f aca="false">IF(Calendario!$G31+Calendario!$I31=0,,Calendario!$I31)</f>
        <v>42</v>
      </c>
      <c r="M31" s="33" t="n">
        <f aca="false">IF(Calendario!$G31+Calendario!$I31=0,,Calendario!$G31)</f>
        <v>13</v>
      </c>
      <c r="N31" s="36" t="n">
        <f aca="false">IF(Calendario!$G31+Calendario!$I31=0,,Calendario!$I31-Calendario!$G31)</f>
        <v>29</v>
      </c>
      <c r="O31" s="35" t="str">
        <f aca="false">IF(Calendario!$G31+Calendario!$I31=0,"(Vincente)",IF(Calendario!$G31&gt;Calendario!$I31,Calendario!$B31,Calendario!$C31))</f>
        <v>Fenicotteri</v>
      </c>
      <c r="P31" s="35" t="str">
        <f aca="false">IF(Calendario!$G31+Calendario!$I31=0,"(Perdente)",IF(Calendario!$G31&lt;Calendario!$I31,Calendario!$B31,Calendario!$C31))</f>
        <v>Albatros</v>
      </c>
    </row>
    <row r="34" customFormat="false" ht="15" hidden="false" customHeight="false" outlineLevel="0" collapsed="false">
      <c r="A34" s="15" t="str">
        <f aca="false">IF(Calendario!$B34="","(Squadra A)",Calendario!$B34)</f>
        <v>Delfini</v>
      </c>
      <c r="B34" s="33" t="n">
        <f aca="false">IF(Calendario!$G34+Calendario!$I34=0,,IF(Calendario!$G34&gt;Calendario!$I34,1,0))</f>
        <v>1</v>
      </c>
      <c r="C34" s="35" t="n">
        <f aca="false">IF(Calendario!$G34+Calendario!$I34=0,,IF(Calendario!$G34&lt;Calendario!$I34,IF(Calendario!$G34&amp;"-"&amp;Calendario!$I34="0-20",1,0),0))</f>
        <v>0</v>
      </c>
      <c r="D34" s="35" t="n">
        <f aca="false">IF(Calendario!$G34+Calendario!$I34=0,,IF(Calendario!$G34&lt;Calendario!$I34,IF(Calendario!$G34&amp;"-"&amp;Calendario!$I34&lt;&gt;"0-20",1,0),0))</f>
        <v>0</v>
      </c>
      <c r="E34" s="33" t="n">
        <f aca="false">IF(Calendario!$G34+Calendario!$I34=0,,Calendario!$G34)</f>
        <v>50</v>
      </c>
      <c r="F34" s="33" t="n">
        <f aca="false">IF(Calendario!$G34+Calendario!$I34=0,,Calendario!$I34)</f>
        <v>35</v>
      </c>
      <c r="G34" s="36" t="n">
        <f aca="false">IF(Calendario!$G34+Calendario!$I34=0,,Calendario!$G34-Calendario!$I34)</f>
        <v>15</v>
      </c>
      <c r="H34" s="15" t="str">
        <f aca="false">IF(Calendario!$C34="","(Squadra B)",Calendario!$C34)</f>
        <v>Elefanti</v>
      </c>
      <c r="I34" s="33" t="n">
        <f aca="false">IF(Calendario!$G34+Calendario!$I34=0,,IF(Calendario!$I34&gt;Calendario!$G34,1,0))</f>
        <v>0</v>
      </c>
      <c r="J34" s="35" t="n">
        <f aca="false">IF(Calendario!$G34+Calendario!$I34=0,,IF(Calendario!$I34&lt;Calendario!$G34,IF(Calendario!$G34&amp;"-"&amp;Calendario!$I34="20-0",1,0),0))</f>
        <v>0</v>
      </c>
      <c r="K34" s="35" t="n">
        <f aca="false">IF(Calendario!$G34+Calendario!$I34=0,,IF(Calendario!$I34&lt;Calendario!$G34,IF(Calendario!$G34&amp;"-"&amp;Calendario!$I34&lt;&gt;"20-0",1,0),0))</f>
        <v>1</v>
      </c>
      <c r="L34" s="33" t="n">
        <f aca="false">IF(Calendario!$G34+Calendario!$I34=0,,Calendario!$I34)</f>
        <v>35</v>
      </c>
      <c r="M34" s="33" t="n">
        <f aca="false">IF(Calendario!$G34+Calendario!$I34=0,,Calendario!$G34)</f>
        <v>50</v>
      </c>
      <c r="N34" s="36" t="n">
        <f aca="false">IF(Calendario!$G34+Calendario!$I34=0,,Calendario!$I34-Calendario!$G34)</f>
        <v>-15</v>
      </c>
      <c r="O34" s="35" t="str">
        <f aca="false">IF(Calendario!$G34+Calendario!$I34=0,"(Vincente)",IF(Calendario!$G34&gt;Calendario!$I34,Calendario!$B34,Calendario!$C34))</f>
        <v>Delfini</v>
      </c>
      <c r="P34" s="35" t="str">
        <f aca="false">IF(Calendario!$G34+Calendario!$I34=0,"(Perdente)",IF(Calendario!$G34&lt;Calendario!$I34,Calendario!$B34,Calendario!$C34))</f>
        <v>Elefanti</v>
      </c>
    </row>
    <row r="37" customFormat="false" ht="15" hidden="false" customHeight="false" outlineLevel="0" collapsed="false">
      <c r="A37" s="15" t="str">
        <f aca="false">IF(Calendario!$B37="","(Squadra A)",Calendario!$B37)</f>
        <v>Cinghiali</v>
      </c>
      <c r="B37" s="33" t="n">
        <f aca="false">IF(Calendario!$G37+Calendario!$I37=0,,IF(Calendario!$G37&gt;Calendario!$I37,1,0))</f>
        <v>1</v>
      </c>
      <c r="C37" s="35" t="n">
        <f aca="false">IF(Calendario!$G37+Calendario!$I37=0,,IF(Calendario!$G37&lt;Calendario!$I37,IF(Calendario!$G37&amp;"-"&amp;Calendario!$I37="0-20",1,0),0))</f>
        <v>0</v>
      </c>
      <c r="D37" s="35" t="n">
        <f aca="false">IF(Calendario!$G37+Calendario!$I37=0,,IF(Calendario!$G37&lt;Calendario!$I37,IF(Calendario!$G37&amp;"-"&amp;Calendario!$I37&lt;&gt;"0-20",1,0),0))</f>
        <v>0</v>
      </c>
      <c r="E37" s="33" t="n">
        <f aca="false">IF(Calendario!$G37+Calendario!$I37=0,,Calendario!$G37)</f>
        <v>50</v>
      </c>
      <c r="F37" s="33" t="n">
        <f aca="false">IF(Calendario!$G37+Calendario!$I37=0,,Calendario!$I37)</f>
        <v>48</v>
      </c>
      <c r="G37" s="36" t="n">
        <f aca="false">IF(Calendario!$G37+Calendario!$I37=0,,Calendario!$G37-Calendario!$I37)</f>
        <v>2</v>
      </c>
      <c r="H37" s="15" t="str">
        <f aca="false">IF(Calendario!$C37="","(Squadra B)",Calendario!$C37)</f>
        <v>Gazzelle</v>
      </c>
      <c r="I37" s="33" t="n">
        <f aca="false">IF(Calendario!$G37+Calendario!$I37=0,,IF(Calendario!$I37&gt;Calendario!$G37,1,0))</f>
        <v>0</v>
      </c>
      <c r="J37" s="35" t="n">
        <f aca="false">IF(Calendario!$G37+Calendario!$I37=0,,IF(Calendario!$I37&lt;Calendario!$G37,IF(Calendario!$G37&amp;"-"&amp;Calendario!$I37="20-0",1,0),0))</f>
        <v>0</v>
      </c>
      <c r="K37" s="35" t="n">
        <f aca="false">IF(Calendario!$G37+Calendario!$I37=0,,IF(Calendario!$I37&lt;Calendario!$G37,IF(Calendario!$G37&amp;"-"&amp;Calendario!$I37&lt;&gt;"20-0",1,0),0))</f>
        <v>1</v>
      </c>
      <c r="L37" s="33" t="n">
        <f aca="false">IF(Calendario!$G37+Calendario!$I37=0,,Calendario!$I37)</f>
        <v>48</v>
      </c>
      <c r="M37" s="33" t="n">
        <f aca="false">IF(Calendario!$G37+Calendario!$I37=0,,Calendario!$G37)</f>
        <v>50</v>
      </c>
      <c r="N37" s="36" t="n">
        <f aca="false">IF(Calendario!$G37+Calendario!$I37=0,,Calendario!$I37-Calendario!$G37)</f>
        <v>-2</v>
      </c>
      <c r="O37" s="35" t="str">
        <f aca="false">IF(Calendario!$G37+Calendario!$I37=0,"(Vincente)",IF(Calendario!$G37&gt;Calendario!$I37,Calendario!$B37,Calendario!$C37))</f>
        <v>Cinghiali</v>
      </c>
      <c r="P37" s="35" t="str">
        <f aca="false">IF(Calendario!$G37+Calendario!$I37=0,"(Perdente)",IF(Calendario!$G37&lt;Calendario!$I37,Calendario!$B37,Calendario!$C37))</f>
        <v>Gazzelle</v>
      </c>
    </row>
    <row r="42" customFormat="false" ht="15" hidden="false" customHeight="false" outlineLevel="0" collapsed="false">
      <c r="A42" s="15" t="str">
        <f aca="false">IF(Calendario!$B42="","(Squadra A)",Calendario!$B42)</f>
        <v>Albatros</v>
      </c>
      <c r="B42" s="33" t="n">
        <f aca="false">IF(Calendario!$G42+Calendario!$I42=0,,IF(Calendario!$G42&gt;Calendario!$I42,1,0))</f>
        <v>0</v>
      </c>
      <c r="C42" s="35" t="n">
        <f aca="false">IF(Calendario!$G42+Calendario!$I42=0,,IF(Calendario!$G42&lt;Calendario!$I42,IF(Calendario!$G42&amp;"-"&amp;Calendario!$I42="0-20",1,0),0))</f>
        <v>0</v>
      </c>
      <c r="D42" s="35" t="n">
        <f aca="false">IF(Calendario!$G42+Calendario!$I42=0,,IF(Calendario!$G42&lt;Calendario!$I42,IF(Calendario!$G42&amp;"-"&amp;Calendario!$I42&lt;&gt;"0-20",1,0),0))</f>
        <v>1</v>
      </c>
      <c r="E42" s="33" t="n">
        <f aca="false">IF(Calendario!$G42+Calendario!$I42=0,,Calendario!$G42)</f>
        <v>45</v>
      </c>
      <c r="F42" s="33" t="n">
        <f aca="false">IF(Calendario!$G42+Calendario!$I42=0,,Calendario!$I42)</f>
        <v>52</v>
      </c>
      <c r="G42" s="36" t="n">
        <f aca="false">IF(Calendario!$G42+Calendario!$I42=0,,Calendario!$G42-Calendario!$I42)</f>
        <v>-7</v>
      </c>
      <c r="H42" s="15" t="str">
        <f aca="false">IF(Calendario!$C42="","(Squadra B)",Calendario!$C42)</f>
        <v>Delfini</v>
      </c>
      <c r="I42" s="33" t="n">
        <f aca="false">IF(Calendario!$G42+Calendario!$I42=0,,IF(Calendario!$I42&gt;Calendario!$G42,1,0))</f>
        <v>1</v>
      </c>
      <c r="J42" s="35" t="n">
        <f aca="false">IF(Calendario!$G42+Calendario!$I42=0,,IF(Calendario!$I42&lt;Calendario!$G42,IF(Calendario!$G42&amp;"-"&amp;Calendario!$I42="20-0",1,0),0))</f>
        <v>0</v>
      </c>
      <c r="K42" s="35" t="n">
        <f aca="false">IF(Calendario!$G42+Calendario!$I42=0,,IF(Calendario!$I42&lt;Calendario!$G42,IF(Calendario!$G42&amp;"-"&amp;Calendario!$I42&lt;&gt;"20-0",1,0),0))</f>
        <v>0</v>
      </c>
      <c r="L42" s="33" t="n">
        <f aca="false">IF(Calendario!$G42+Calendario!$I42=0,,Calendario!$I42)</f>
        <v>52</v>
      </c>
      <c r="M42" s="33" t="n">
        <f aca="false">IF(Calendario!$G42+Calendario!$I42=0,,Calendario!$G42)</f>
        <v>45</v>
      </c>
      <c r="N42" s="36" t="n">
        <f aca="false">IF(Calendario!$G42+Calendario!$I42=0,,Calendario!$I42-Calendario!$G42)</f>
        <v>7</v>
      </c>
      <c r="O42" s="35" t="str">
        <f aca="false">IF(Calendario!$G42+Calendario!$I42=0,"(Vincente)",IF(Calendario!$G42&gt;Calendario!$I42,Calendario!$B42,Calendario!$C42))</f>
        <v>Delfini</v>
      </c>
      <c r="P42" s="35" t="str">
        <f aca="false">IF(Calendario!$G42+Calendario!$I42=0,"(Perdente)",IF(Calendario!$G42&lt;Calendario!$I42,Calendario!$B42,Calendario!$C42))</f>
        <v>Albatros</v>
      </c>
    </row>
    <row r="45" customFormat="false" ht="15" hidden="false" customHeight="false" outlineLevel="0" collapsed="false">
      <c r="A45" s="15" t="str">
        <f aca="false">IF(Calendario!$B45="","(Squadra A)",Calendario!$B45)</f>
        <v>Barracuda</v>
      </c>
      <c r="B45" s="33" t="n">
        <f aca="false">IF(Calendario!$G45+Calendario!$I45=0,,IF(Calendario!$G45&gt;Calendario!$I45,1,0))</f>
        <v>1</v>
      </c>
      <c r="C45" s="35" t="n">
        <f aca="false">IF(Calendario!$G45+Calendario!$I45=0,,IF(Calendario!$G45&lt;Calendario!$I45,IF(Calendario!$G45&amp;"-"&amp;Calendario!$I45="0-20",1,0),0))</f>
        <v>0</v>
      </c>
      <c r="D45" s="35" t="n">
        <f aca="false">IF(Calendario!$G45+Calendario!$I45=0,,IF(Calendario!$G45&lt;Calendario!$I45,IF(Calendario!$G45&amp;"-"&amp;Calendario!$I45&lt;&gt;"0-20",1,0),0))</f>
        <v>0</v>
      </c>
      <c r="E45" s="33" t="n">
        <f aca="false">IF(Calendario!$G45+Calendario!$I45=0,,Calendario!$G45)</f>
        <v>76</v>
      </c>
      <c r="F45" s="33" t="n">
        <f aca="false">IF(Calendario!$G45+Calendario!$I45=0,,Calendario!$I45)</f>
        <v>58</v>
      </c>
      <c r="G45" s="36" t="n">
        <f aca="false">IF(Calendario!$G45+Calendario!$I45=0,,Calendario!$G45-Calendario!$I45)</f>
        <v>18</v>
      </c>
      <c r="H45" s="15" t="str">
        <f aca="false">IF(Calendario!$C45="","(Squadra B)",Calendario!$C45)</f>
        <v>Fenicotteri</v>
      </c>
      <c r="I45" s="33" t="n">
        <f aca="false">IF(Calendario!$G45+Calendario!$I45=0,,IF(Calendario!$I45&gt;Calendario!$G45,1,0))</f>
        <v>0</v>
      </c>
      <c r="J45" s="35" t="n">
        <f aca="false">IF(Calendario!$G45+Calendario!$I45=0,,IF(Calendario!$I45&lt;Calendario!$G45,IF(Calendario!$G45&amp;"-"&amp;Calendario!$I45="20-0",1,0),0))</f>
        <v>0</v>
      </c>
      <c r="K45" s="35" t="n">
        <f aca="false">IF(Calendario!$G45+Calendario!$I45=0,,IF(Calendario!$I45&lt;Calendario!$G45,IF(Calendario!$G45&amp;"-"&amp;Calendario!$I45&lt;&gt;"20-0",1,0),0))</f>
        <v>1</v>
      </c>
      <c r="L45" s="33" t="n">
        <f aca="false">IF(Calendario!$G45+Calendario!$I45=0,,Calendario!$I45)</f>
        <v>58</v>
      </c>
      <c r="M45" s="33" t="n">
        <f aca="false">IF(Calendario!$G45+Calendario!$I45=0,,Calendario!$G45)</f>
        <v>76</v>
      </c>
      <c r="N45" s="36" t="n">
        <f aca="false">IF(Calendario!$G45+Calendario!$I45=0,,Calendario!$I45-Calendario!$G45)</f>
        <v>-18</v>
      </c>
      <c r="O45" s="35" t="str">
        <f aca="false">IF(Calendario!$G45+Calendario!$I45=0,"(Vincente)",IF(Calendario!$G45&gt;Calendario!$I45,Calendario!$B45,Calendario!$C45))</f>
        <v>Barracuda</v>
      </c>
      <c r="P45" s="35" t="str">
        <f aca="false">IF(Calendario!$G45+Calendario!$I45=0,"(Perdente)",IF(Calendario!$G45&lt;Calendario!$I45,Calendario!$B45,Calendario!$C45))</f>
        <v>Fenicotteri</v>
      </c>
    </row>
    <row r="48" customFormat="false" ht="15" hidden="false" customHeight="false" outlineLevel="0" collapsed="false">
      <c r="A48" s="15" t="str">
        <f aca="false">IF(Calendario!$B48="","(Squadra A)",Calendario!$B48)</f>
        <v>Gazzelle</v>
      </c>
      <c r="B48" s="33" t="n">
        <f aca="false">IF(Calendario!$G48+Calendario!$I48=0,,IF(Calendario!$G48&gt;Calendario!$I48,1,0))</f>
        <v>0</v>
      </c>
      <c r="C48" s="35" t="n">
        <f aca="false">IF(Calendario!$G48+Calendario!$I48=0,,IF(Calendario!$G48&lt;Calendario!$I48,IF(Calendario!$G48&amp;"-"&amp;Calendario!$I48="0-20",1,0),0))</f>
        <v>0</v>
      </c>
      <c r="D48" s="35" t="n">
        <f aca="false">IF(Calendario!$G48+Calendario!$I48=0,,IF(Calendario!$G48&lt;Calendario!$I48,IF(Calendario!$G48&amp;"-"&amp;Calendario!$I48&lt;&gt;"0-20",1,0),0))</f>
        <v>1</v>
      </c>
      <c r="E48" s="33" t="n">
        <f aca="false">IF(Calendario!$G48+Calendario!$I48=0,,Calendario!$G48)</f>
        <v>43</v>
      </c>
      <c r="F48" s="33" t="n">
        <f aca="false">IF(Calendario!$G48+Calendario!$I48=0,,Calendario!$I48)</f>
        <v>79</v>
      </c>
      <c r="G48" s="36" t="n">
        <f aca="false">IF(Calendario!$G48+Calendario!$I48=0,,Calendario!$G48-Calendario!$I48)</f>
        <v>-36</v>
      </c>
      <c r="H48" s="15" t="str">
        <f aca="false">IF(Calendario!$C48="","(Squadra B)",Calendario!$C48)</f>
        <v>Elefanti</v>
      </c>
      <c r="I48" s="33" t="n">
        <f aca="false">IF(Calendario!$G48+Calendario!$I48=0,,IF(Calendario!$I48&gt;Calendario!$G48,1,0))</f>
        <v>1</v>
      </c>
      <c r="J48" s="35" t="n">
        <f aca="false">IF(Calendario!$G48+Calendario!$I48=0,,IF(Calendario!$I48&lt;Calendario!$G48,IF(Calendario!$G48&amp;"-"&amp;Calendario!$I48="20-0",1,0),0))</f>
        <v>0</v>
      </c>
      <c r="K48" s="35" t="n">
        <f aca="false">IF(Calendario!$G48+Calendario!$I48=0,,IF(Calendario!$I48&lt;Calendario!$G48,IF(Calendario!$G48&amp;"-"&amp;Calendario!$I48&lt;&gt;"20-0",1,0),0))</f>
        <v>0</v>
      </c>
      <c r="L48" s="33" t="n">
        <f aca="false">IF(Calendario!$G48+Calendario!$I48=0,,Calendario!$I48)</f>
        <v>79</v>
      </c>
      <c r="M48" s="33" t="n">
        <f aca="false">IF(Calendario!$G48+Calendario!$I48=0,,Calendario!$G48)</f>
        <v>43</v>
      </c>
      <c r="N48" s="36" t="n">
        <f aca="false">IF(Calendario!$G48+Calendario!$I48=0,,Calendario!$I48-Calendario!$G48)</f>
        <v>36</v>
      </c>
      <c r="O48" s="35" t="str">
        <f aca="false">IF(Calendario!$G48+Calendario!$I48=0,"(Vincente)",IF(Calendario!$G48&gt;Calendario!$I48,Calendario!$B48,Calendario!$C48))</f>
        <v>Elefanti</v>
      </c>
      <c r="P48" s="35" t="str">
        <f aca="false">IF(Calendario!$G48+Calendario!$I48=0,"(Perdente)",IF(Calendario!$G48&lt;Calendario!$I48,Calendario!$B48,Calendario!$C48))</f>
        <v>Gazzelle</v>
      </c>
    </row>
    <row r="53" customFormat="false" ht="15" hidden="false" customHeight="false" outlineLevel="0" collapsed="false">
      <c r="A53" s="15" t="str">
        <f aca="false">IF(Calendario!$B53="","(Squadra A)",Calendario!$B53)</f>
        <v>Barracuda</v>
      </c>
      <c r="B53" s="33" t="n">
        <f aca="false">IF(Calendario!$G53+Calendario!$I53=0,,IF(Calendario!$G53&gt;Calendario!$I53,1,0))</f>
        <v>0</v>
      </c>
      <c r="C53" s="35" t="n">
        <f aca="false">IF(Calendario!$G53+Calendario!$I53=0,,IF(Calendario!$G53&lt;Calendario!$I53,IF(Calendario!$G53&amp;"-"&amp;Calendario!$I53="0-20",1,0),0))</f>
        <v>0</v>
      </c>
      <c r="D53" s="35" t="n">
        <f aca="false">IF(Calendario!$G53+Calendario!$I53=0,,IF(Calendario!$G53&lt;Calendario!$I53,IF(Calendario!$G53&amp;"-"&amp;Calendario!$I53&lt;&gt;"0-20",1,0),0))</f>
        <v>1</v>
      </c>
      <c r="E53" s="33" t="n">
        <f aca="false">IF(Calendario!$G53+Calendario!$I53=0,,Calendario!$G53)</f>
        <v>51</v>
      </c>
      <c r="F53" s="33" t="n">
        <f aca="false">IF(Calendario!$G53+Calendario!$I53=0,,Calendario!$I53)</f>
        <v>52</v>
      </c>
      <c r="G53" s="36" t="n">
        <f aca="false">IF(Calendario!$G53+Calendario!$I53=0,,Calendario!$G53-Calendario!$I53)</f>
        <v>-1</v>
      </c>
      <c r="H53" s="15" t="str">
        <f aca="false">IF(Calendario!$C53="","(Squadra B)",Calendario!$C53)</f>
        <v>Delfini</v>
      </c>
      <c r="I53" s="33" t="n">
        <f aca="false">IF(Calendario!$G53+Calendario!$I53=0,,IF(Calendario!$I53&gt;Calendario!$G53,1,0))</f>
        <v>1</v>
      </c>
      <c r="J53" s="35" t="n">
        <f aca="false">IF(Calendario!$G53+Calendario!$I53=0,,IF(Calendario!$I53&lt;Calendario!$G53,IF(Calendario!$G53&amp;"-"&amp;Calendario!$I53="20-0",1,0),0))</f>
        <v>0</v>
      </c>
      <c r="K53" s="35" t="n">
        <f aca="false">IF(Calendario!$G53+Calendario!$I53=0,,IF(Calendario!$I53&lt;Calendario!$G53,IF(Calendario!$G53&amp;"-"&amp;Calendario!$I53&lt;&gt;"20-0",1,0),0))</f>
        <v>0</v>
      </c>
      <c r="L53" s="33" t="n">
        <f aca="false">IF(Calendario!$G53+Calendario!$I53=0,,Calendario!$I53)</f>
        <v>52</v>
      </c>
      <c r="M53" s="33" t="n">
        <f aca="false">IF(Calendario!$G53+Calendario!$I53=0,,Calendario!$G53)</f>
        <v>51</v>
      </c>
      <c r="N53" s="36" t="n">
        <f aca="false">IF(Calendario!$G53+Calendario!$I53=0,,Calendario!$I53-Calendario!$G53)</f>
        <v>1</v>
      </c>
      <c r="O53" s="35" t="str">
        <f aca="false">IF(Calendario!$G53+Calendario!$I53=0,"(Vincente)",IF(Calendario!$G53&gt;Calendario!$I53,Calendario!$B53,Calendario!$C53))</f>
        <v>Delfini</v>
      </c>
      <c r="P53" s="35" t="str">
        <f aca="false">IF(Calendario!$G53+Calendario!$I53=0,"(Perdente)",IF(Calendario!$G53&lt;Calendario!$I53,Calendario!$B53,Calendario!$C53))</f>
        <v>Barracuda</v>
      </c>
    </row>
    <row r="56" customFormat="false" ht="15" hidden="false" customHeight="false" outlineLevel="0" collapsed="false">
      <c r="A56" s="15" t="str">
        <f aca="false">IF(Calendario!$B56="","(Squadra A)",Calendario!$B56)</f>
        <v>Cinghiali</v>
      </c>
      <c r="B56" s="33" t="n">
        <f aca="false">IF(Calendario!$G56+Calendario!$I56=0,,IF(Calendario!$G56&gt;Calendario!$I56,1,0))</f>
        <v>0</v>
      </c>
      <c r="C56" s="35" t="n">
        <f aca="false">IF(Calendario!$G56+Calendario!$I56=0,,IF(Calendario!$G56&lt;Calendario!$I56,IF(Calendario!$G56&amp;"-"&amp;Calendario!$I56="0-20",1,0),0))</f>
        <v>0</v>
      </c>
      <c r="D56" s="35" t="n">
        <f aca="false">IF(Calendario!$G56+Calendario!$I56=0,,IF(Calendario!$G56&lt;Calendario!$I56,IF(Calendario!$G56&amp;"-"&amp;Calendario!$I56&lt;&gt;"0-20",1,0),0))</f>
        <v>1</v>
      </c>
      <c r="E56" s="33" t="n">
        <f aca="false">IF(Calendario!$G56+Calendario!$I56=0,,Calendario!$G56)</f>
        <v>34</v>
      </c>
      <c r="F56" s="33" t="n">
        <f aca="false">IF(Calendario!$G56+Calendario!$I56=0,,Calendario!$I56)</f>
        <v>71</v>
      </c>
      <c r="G56" s="36" t="n">
        <f aca="false">IF(Calendario!$G56+Calendario!$I56=0,,Calendario!$G56-Calendario!$I56)</f>
        <v>-37</v>
      </c>
      <c r="H56" s="15" t="str">
        <f aca="false">IF(Calendario!$C56="","(Squadra B)",Calendario!$C56)</f>
        <v>Elefanti</v>
      </c>
      <c r="I56" s="33" t="n">
        <f aca="false">IF(Calendario!$G56+Calendario!$I56=0,,IF(Calendario!$I56&gt;Calendario!$G56,1,0))</f>
        <v>1</v>
      </c>
      <c r="J56" s="35" t="n">
        <f aca="false">IF(Calendario!$G56+Calendario!$I56=0,,IF(Calendario!$I56&lt;Calendario!$G56,IF(Calendario!$G56&amp;"-"&amp;Calendario!$I56="20-0",1,0),0))</f>
        <v>0</v>
      </c>
      <c r="K56" s="35" t="n">
        <f aca="false">IF(Calendario!$G56+Calendario!$I56=0,,IF(Calendario!$I56&lt;Calendario!$G56,IF(Calendario!$G56&amp;"-"&amp;Calendario!$I56&lt;&gt;"20-0",1,0),0))</f>
        <v>0</v>
      </c>
      <c r="L56" s="33" t="n">
        <f aca="false">IF(Calendario!$G56+Calendario!$I56=0,,Calendario!$I56)</f>
        <v>71</v>
      </c>
      <c r="M56" s="33" t="n">
        <f aca="false">IF(Calendario!$G56+Calendario!$I56=0,,Calendario!$G56)</f>
        <v>34</v>
      </c>
      <c r="N56" s="36" t="n">
        <f aca="false">IF(Calendario!$G56+Calendario!$I56=0,,Calendario!$I56-Calendario!$G56)</f>
        <v>37</v>
      </c>
      <c r="O56" s="35" t="str">
        <f aca="false">IF(Calendario!$G56+Calendario!$I56=0,"(Vincente)",IF(Calendario!$G56&gt;Calendario!$I56,Calendario!$B56,Calendario!$C56))</f>
        <v>Elefanti</v>
      </c>
      <c r="P56" s="35" t="str">
        <f aca="false">IF(Calendario!$G56+Calendario!$I56=0,"(Perdente)",IF(Calendario!$G56&lt;Calendario!$I56,Calendario!$B56,Calendario!$C56))</f>
        <v>Cinghiali</v>
      </c>
    </row>
    <row r="59" customFormat="false" ht="15" hidden="false" customHeight="false" outlineLevel="0" collapsed="false">
      <c r="A59" s="15" t="str">
        <f aca="false">IF(Calendario!$B59="","(Squadra A)",Calendario!$B59)</f>
        <v>Fenicotteri</v>
      </c>
      <c r="B59" s="33" t="n">
        <f aca="false">IF(Calendario!$G59+Calendario!$I59=0,,IF(Calendario!$G59&gt;Calendario!$I59,1,0))</f>
        <v>1</v>
      </c>
      <c r="C59" s="35" t="n">
        <f aca="false">IF(Calendario!$G59+Calendario!$I59=0,,IF(Calendario!$G59&lt;Calendario!$I59,IF(Calendario!$G59&amp;"-"&amp;Calendario!$I59="0-20",1,0),0))</f>
        <v>0</v>
      </c>
      <c r="D59" s="35" t="n">
        <f aca="false">IF(Calendario!$G59+Calendario!$I59=0,,IF(Calendario!$G59&lt;Calendario!$I59,IF(Calendario!$G59&amp;"-"&amp;Calendario!$I59&lt;&gt;"0-20",1,0),0))</f>
        <v>0</v>
      </c>
      <c r="E59" s="33" t="n">
        <f aca="false">IF(Calendario!$G59+Calendario!$I59=0,,Calendario!$G59)</f>
        <v>47</v>
      </c>
      <c r="F59" s="33" t="n">
        <f aca="false">IF(Calendario!$G59+Calendario!$I59=0,,Calendario!$I59)</f>
        <v>33</v>
      </c>
      <c r="G59" s="36" t="n">
        <f aca="false">IF(Calendario!$G59+Calendario!$I59=0,,Calendario!$G59-Calendario!$I59)</f>
        <v>14</v>
      </c>
      <c r="H59" s="15" t="str">
        <f aca="false">IF(Calendario!$C59="","(Squadra B)",Calendario!$C59)</f>
        <v>Gazzelle</v>
      </c>
      <c r="I59" s="33" t="n">
        <f aca="false">IF(Calendario!$G59+Calendario!$I59=0,,IF(Calendario!$I59&gt;Calendario!$G59,1,0))</f>
        <v>0</v>
      </c>
      <c r="J59" s="35" t="n">
        <f aca="false">IF(Calendario!$G59+Calendario!$I59=0,,IF(Calendario!$I59&lt;Calendario!$G59,IF(Calendario!$G59&amp;"-"&amp;Calendario!$I59="20-0",1,0),0))</f>
        <v>0</v>
      </c>
      <c r="K59" s="35" t="n">
        <f aca="false">IF(Calendario!$G59+Calendario!$I59=0,,IF(Calendario!$I59&lt;Calendario!$G59,IF(Calendario!$G59&amp;"-"&amp;Calendario!$I59&lt;&gt;"20-0",1,0),0))</f>
        <v>1</v>
      </c>
      <c r="L59" s="33" t="n">
        <f aca="false">IF(Calendario!$G59+Calendario!$I59=0,,Calendario!$I59)</f>
        <v>33</v>
      </c>
      <c r="M59" s="33" t="n">
        <f aca="false">IF(Calendario!$G59+Calendario!$I59=0,,Calendario!$G59)</f>
        <v>47</v>
      </c>
      <c r="N59" s="36" t="n">
        <f aca="false">IF(Calendario!$G59+Calendario!$I59=0,,Calendario!$I59-Calendario!$G59)</f>
        <v>-14</v>
      </c>
      <c r="O59" s="35" t="str">
        <f aca="false">IF(Calendario!$G59+Calendario!$I59=0,"(Vincente)",IF(Calendario!$G59&gt;Calendario!$I59,Calendario!$B59,Calendario!$C59))</f>
        <v>Fenicotteri</v>
      </c>
      <c r="P59" s="35" t="str">
        <f aca="false">IF(Calendario!$G59+Calendario!$I59=0,"(Perdente)",IF(Calendario!$G59&lt;Calendario!$I59,Calendario!$B59,Calendario!$C59))</f>
        <v>Gazzelle</v>
      </c>
    </row>
    <row r="64" customFormat="false" ht="15" hidden="false" customHeight="false" outlineLevel="0" collapsed="false">
      <c r="A64" s="15" t="str">
        <f aca="false">IF(Calendario!$B64="","(Squadra A)",Calendario!$B64)</f>
        <v>Albatros</v>
      </c>
      <c r="B64" s="33" t="n">
        <f aca="false">IF(Calendario!$G64+Calendario!$I64=0,,IF(Calendario!$G64&gt;Calendario!$I64,1,0))</f>
        <v>0</v>
      </c>
      <c r="C64" s="35" t="n">
        <f aca="false">IF(Calendario!$G64+Calendario!$I64=0,,IF(Calendario!$G64&lt;Calendario!$I64,IF(Calendario!$G64&amp;"-"&amp;Calendario!$I64="0-20",1,0),0))</f>
        <v>0</v>
      </c>
      <c r="D64" s="35" t="n">
        <f aca="false">IF(Calendario!$G64+Calendario!$I64=0,,IF(Calendario!$G64&lt;Calendario!$I64,IF(Calendario!$G64&amp;"-"&amp;Calendario!$I64&lt;&gt;"0-20",1,0),0))</f>
        <v>1</v>
      </c>
      <c r="E64" s="33" t="n">
        <f aca="false">IF(Calendario!$G64+Calendario!$I64=0,,Calendario!$G64)</f>
        <v>15</v>
      </c>
      <c r="F64" s="33" t="n">
        <f aca="false">IF(Calendario!$G64+Calendario!$I64=0,,Calendario!$I64)</f>
        <v>63</v>
      </c>
      <c r="G64" s="36" t="n">
        <f aca="false">IF(Calendario!$G64+Calendario!$I64=0,,Calendario!$G64-Calendario!$I64)</f>
        <v>-48</v>
      </c>
      <c r="H64" s="15" t="str">
        <f aca="false">IF(Calendario!$C64="","(Squadra B)",Calendario!$C64)</f>
        <v>Elefanti</v>
      </c>
      <c r="I64" s="33" t="n">
        <f aca="false">IF(Calendario!$G64+Calendario!$I64=0,,IF(Calendario!$I64&gt;Calendario!$G64,1,0))</f>
        <v>1</v>
      </c>
      <c r="J64" s="35" t="n">
        <f aca="false">IF(Calendario!$G64+Calendario!$I64=0,,IF(Calendario!$I64&lt;Calendario!$G64,IF(Calendario!$G64&amp;"-"&amp;Calendario!$I64="20-0",1,0),0))</f>
        <v>0</v>
      </c>
      <c r="K64" s="35" t="n">
        <f aca="false">IF(Calendario!$G64+Calendario!$I64=0,,IF(Calendario!$I64&lt;Calendario!$G64,IF(Calendario!$G64&amp;"-"&amp;Calendario!$I64&lt;&gt;"20-0",1,0),0))</f>
        <v>0</v>
      </c>
      <c r="L64" s="33" t="n">
        <f aca="false">IF(Calendario!$G64+Calendario!$I64=0,,Calendario!$I64)</f>
        <v>63</v>
      </c>
      <c r="M64" s="33" t="n">
        <f aca="false">IF(Calendario!$G64+Calendario!$I64=0,,Calendario!$G64)</f>
        <v>15</v>
      </c>
      <c r="N64" s="36" t="n">
        <f aca="false">IF(Calendario!$G64+Calendario!$I64=0,,Calendario!$I64-Calendario!$G64)</f>
        <v>48</v>
      </c>
      <c r="O64" s="35" t="str">
        <f aca="false">IF(Calendario!$G64+Calendario!$I64=0,"(Vincente)",IF(Calendario!$G64&gt;Calendario!$I64,Calendario!$B64,Calendario!$C64))</f>
        <v>Elefanti</v>
      </c>
      <c r="P64" s="35" t="str">
        <f aca="false">IF(Calendario!$G64+Calendario!$I64=0,"(Perdente)",IF(Calendario!$G64&lt;Calendario!$I64,Calendario!$B64,Calendario!$C64))</f>
        <v>Albatros</v>
      </c>
    </row>
    <row r="67" customFormat="false" ht="15" hidden="false" customHeight="false" outlineLevel="0" collapsed="false">
      <c r="A67" s="15" t="str">
        <f aca="false">IF(Calendario!$B67="","(Squadra A)",Calendario!$B67)</f>
        <v>Barracuda</v>
      </c>
      <c r="B67" s="33" t="n">
        <f aca="false">IF(Calendario!$G67+Calendario!$I67=0,,IF(Calendario!$G67&gt;Calendario!$I67,1,0))</f>
        <v>1</v>
      </c>
      <c r="C67" s="35" t="n">
        <f aca="false">IF(Calendario!$G67+Calendario!$I67=0,,IF(Calendario!$G67&lt;Calendario!$I67,IF(Calendario!$G67&amp;"-"&amp;Calendario!$I67="0-20",1,0),0))</f>
        <v>0</v>
      </c>
      <c r="D67" s="35" t="n">
        <f aca="false">IF(Calendario!$G67+Calendario!$I67=0,,IF(Calendario!$G67&lt;Calendario!$I67,IF(Calendario!$G67&amp;"-"&amp;Calendario!$I67&lt;&gt;"0-20",1,0),0))</f>
        <v>0</v>
      </c>
      <c r="E67" s="33" t="n">
        <f aca="false">IF(Calendario!$G67+Calendario!$I67=0,,Calendario!$G67)</f>
        <v>73</v>
      </c>
      <c r="F67" s="33" t="n">
        <f aca="false">IF(Calendario!$G67+Calendario!$I67=0,,Calendario!$I67)</f>
        <v>26</v>
      </c>
      <c r="G67" s="36" t="n">
        <f aca="false">IF(Calendario!$G67+Calendario!$I67=0,,Calendario!$G67-Calendario!$I67)</f>
        <v>47</v>
      </c>
      <c r="H67" s="15" t="str">
        <f aca="false">IF(Calendario!$C67="","(Squadra B)",Calendario!$C67)</f>
        <v>Cinghiali</v>
      </c>
      <c r="I67" s="33" t="n">
        <f aca="false">IF(Calendario!$G67+Calendario!$I67=0,,IF(Calendario!$I67&gt;Calendario!$G67,1,0))</f>
        <v>0</v>
      </c>
      <c r="J67" s="35" t="n">
        <f aca="false">IF(Calendario!$G67+Calendario!$I67=0,,IF(Calendario!$I67&lt;Calendario!$G67,IF(Calendario!$G67&amp;"-"&amp;Calendario!$I67="20-0",1,0),0))</f>
        <v>0</v>
      </c>
      <c r="K67" s="35" t="n">
        <f aca="false">IF(Calendario!$G67+Calendario!$I67=0,,IF(Calendario!$I67&lt;Calendario!$G67,IF(Calendario!$G67&amp;"-"&amp;Calendario!$I67&lt;&gt;"20-0",1,0),0))</f>
        <v>1</v>
      </c>
      <c r="L67" s="33" t="n">
        <f aca="false">IF(Calendario!$G67+Calendario!$I67=0,,Calendario!$I67)</f>
        <v>26</v>
      </c>
      <c r="M67" s="33" t="n">
        <f aca="false">IF(Calendario!$G67+Calendario!$I67=0,,Calendario!$G67)</f>
        <v>73</v>
      </c>
      <c r="N67" s="36" t="n">
        <f aca="false">IF(Calendario!$G67+Calendario!$I67=0,,Calendario!$I67-Calendario!$G67)</f>
        <v>-47</v>
      </c>
      <c r="O67" s="35" t="str">
        <f aca="false">IF(Calendario!$G67+Calendario!$I67=0,"(Vincente)",IF(Calendario!$G67&gt;Calendario!$I67,Calendario!$B67,Calendario!$C67))</f>
        <v>Barracuda</v>
      </c>
      <c r="P67" s="35" t="str">
        <f aca="false">IF(Calendario!$G67+Calendario!$I67=0,"(Perdente)",IF(Calendario!$G67&lt;Calendario!$I67,Calendario!$B67,Calendario!$C67))</f>
        <v>Cinghiali</v>
      </c>
    </row>
    <row r="70" customFormat="false" ht="15" hidden="false" customHeight="false" outlineLevel="0" collapsed="false">
      <c r="A70" s="15" t="str">
        <f aca="false">IF(Calendario!$B70="","(Squadra A)",Calendario!$B70)</f>
        <v>Delfini</v>
      </c>
      <c r="B70" s="33" t="n">
        <f aca="false">IF(Calendario!$G70+Calendario!$I70=0,,IF(Calendario!$G70&gt;Calendario!$I70,1,0))</f>
        <v>1</v>
      </c>
      <c r="C70" s="35" t="n">
        <f aca="false">IF(Calendario!$G70+Calendario!$I70=0,,IF(Calendario!$G70&lt;Calendario!$I70,IF(Calendario!$G70&amp;"-"&amp;Calendario!$I70="0-20",1,0),0))</f>
        <v>0</v>
      </c>
      <c r="D70" s="35" t="n">
        <f aca="false">IF(Calendario!$G70+Calendario!$I70=0,,IF(Calendario!$G70&lt;Calendario!$I70,IF(Calendario!$G70&amp;"-"&amp;Calendario!$I70&lt;&gt;"0-20",1,0),0))</f>
        <v>0</v>
      </c>
      <c r="E70" s="33" t="n">
        <f aca="false">IF(Calendario!$G70+Calendario!$I70=0,,Calendario!$G70)</f>
        <v>59</v>
      </c>
      <c r="F70" s="33" t="n">
        <f aca="false">IF(Calendario!$G70+Calendario!$I70=0,,Calendario!$I70)</f>
        <v>46</v>
      </c>
      <c r="G70" s="36" t="n">
        <f aca="false">IF(Calendario!$G70+Calendario!$I70=0,,Calendario!$G70-Calendario!$I70)</f>
        <v>13</v>
      </c>
      <c r="H70" s="15" t="str">
        <f aca="false">IF(Calendario!$C70="","(Squadra B)",Calendario!$C70)</f>
        <v>Gazzelle</v>
      </c>
      <c r="I70" s="33" t="n">
        <f aca="false">IF(Calendario!$G70+Calendario!$I70=0,,IF(Calendario!$I70&gt;Calendario!$G70,1,0))</f>
        <v>0</v>
      </c>
      <c r="J70" s="35" t="n">
        <f aca="false">IF(Calendario!$G70+Calendario!$I70=0,,IF(Calendario!$I70&lt;Calendario!$G70,IF(Calendario!$G70&amp;"-"&amp;Calendario!$I70="20-0",1,0),0))</f>
        <v>0</v>
      </c>
      <c r="K70" s="35" t="n">
        <f aca="false">IF(Calendario!$G70+Calendario!$I70=0,,IF(Calendario!$I70&lt;Calendario!$G70,IF(Calendario!$G70&amp;"-"&amp;Calendario!$I70&lt;&gt;"20-0",1,0),0))</f>
        <v>1</v>
      </c>
      <c r="L70" s="33" t="n">
        <f aca="false">IF(Calendario!$G70+Calendario!$I70=0,,Calendario!$I70)</f>
        <v>46</v>
      </c>
      <c r="M70" s="33" t="n">
        <f aca="false">IF(Calendario!$G70+Calendario!$I70=0,,Calendario!$G70)</f>
        <v>59</v>
      </c>
      <c r="N70" s="36" t="n">
        <f aca="false">IF(Calendario!$G70+Calendario!$I70=0,,Calendario!$I70-Calendario!$G70)</f>
        <v>-13</v>
      </c>
      <c r="O70" s="35" t="str">
        <f aca="false">IF(Calendario!$G70+Calendario!$I70=0,"(Vincente)",IF(Calendario!$G70&gt;Calendario!$I70,Calendario!$B70,Calendario!$C70))</f>
        <v>Delfini</v>
      </c>
      <c r="P70" s="35" t="str">
        <f aca="false">IF(Calendario!$G70+Calendario!$I70=0,"(Perdente)",IF(Calendario!$G70&lt;Calendario!$I70,Calendario!$B70,Calendario!$C70))</f>
        <v>Gazzelle</v>
      </c>
    </row>
    <row r="75" customFormat="false" ht="15" hidden="false" customHeight="false" outlineLevel="0" collapsed="false">
      <c r="A75" s="15" t="str">
        <f aca="false">IF(Calendario!$B75="","(Squadra A)",Calendario!$B75)</f>
        <v>Delfini</v>
      </c>
      <c r="B75" s="33" t="n">
        <f aca="false">IF(Calendario!$G75+Calendario!$I75=0,,IF(Calendario!$G75&gt;Calendario!$I75,1,0))</f>
        <v>0</v>
      </c>
      <c r="C75" s="35" t="n">
        <f aca="false">IF(Calendario!$G75+Calendario!$I75=0,,IF(Calendario!$G75&lt;Calendario!$I75,IF(Calendario!$G75&amp;"-"&amp;Calendario!$I75="0-20",1,0),0))</f>
        <v>0</v>
      </c>
      <c r="D75" s="35" t="n">
        <f aca="false">IF(Calendario!$G75+Calendario!$I75=0,,IF(Calendario!$G75&lt;Calendario!$I75,IF(Calendario!$G75&amp;"-"&amp;Calendario!$I75&lt;&gt;"0-20",1,0),0))</f>
        <v>1</v>
      </c>
      <c r="E75" s="33" t="n">
        <f aca="false">IF(Calendario!$G75+Calendario!$I75=0,,Calendario!$G75)</f>
        <v>49</v>
      </c>
      <c r="F75" s="33" t="n">
        <f aca="false">IF(Calendario!$G75+Calendario!$I75=0,,Calendario!$I75)</f>
        <v>53</v>
      </c>
      <c r="G75" s="36" t="n">
        <f aca="false">IF(Calendario!$G75+Calendario!$I75=0,,Calendario!$G75-Calendario!$I75)</f>
        <v>-4</v>
      </c>
      <c r="H75" s="15" t="str">
        <f aca="false">IF(Calendario!$C75="","(Squadra B)",Calendario!$C75)</f>
        <v>Fenicotteri</v>
      </c>
      <c r="I75" s="33" t="n">
        <f aca="false">IF(Calendario!$G75+Calendario!$I75=0,,IF(Calendario!$I75&gt;Calendario!$G75,1,0))</f>
        <v>1</v>
      </c>
      <c r="J75" s="35" t="n">
        <f aca="false">IF(Calendario!$G75+Calendario!$I75=0,,IF(Calendario!$I75&lt;Calendario!$G75,IF(Calendario!$G75&amp;"-"&amp;Calendario!$I75="20-0",1,0),0))</f>
        <v>0</v>
      </c>
      <c r="K75" s="35" t="n">
        <f aca="false">IF(Calendario!$G75+Calendario!$I75=0,,IF(Calendario!$I75&lt;Calendario!$G75,IF(Calendario!$G75&amp;"-"&amp;Calendario!$I75&lt;&gt;"20-0",1,0),0))</f>
        <v>0</v>
      </c>
      <c r="L75" s="33" t="n">
        <f aca="false">IF(Calendario!$G75+Calendario!$I75=0,,Calendario!$I75)</f>
        <v>53</v>
      </c>
      <c r="M75" s="33" t="n">
        <f aca="false">IF(Calendario!$G75+Calendario!$I75=0,,Calendario!$G75)</f>
        <v>49</v>
      </c>
      <c r="N75" s="36" t="n">
        <f aca="false">IF(Calendario!$G75+Calendario!$I75=0,,Calendario!$I75-Calendario!$G75)</f>
        <v>4</v>
      </c>
      <c r="O75" s="35" t="str">
        <f aca="false">IF(Calendario!$G75+Calendario!$I75=0,"(Vincente)",IF(Calendario!$G75&gt;Calendario!$I75,Calendario!$B75,Calendario!$C75))</f>
        <v>Fenicotteri</v>
      </c>
      <c r="P75" s="35" t="str">
        <f aca="false">IF(Calendario!$G75+Calendario!$I75=0,"(Perdente)",IF(Calendario!$G75&lt;Calendario!$I75,Calendario!$B75,Calendario!$C75))</f>
        <v>Delfini</v>
      </c>
    </row>
    <row r="78" customFormat="false" ht="15" hidden="false" customHeight="false" outlineLevel="0" collapsed="false">
      <c r="A78" s="15" t="str">
        <f aca="false">IF(Calendario!$B78="","(Squadra A)",Calendario!$B78)</f>
        <v>Barracuda</v>
      </c>
      <c r="B78" s="33" t="n">
        <f aca="false">IF(Calendario!$G78+Calendario!$I78=0,,IF(Calendario!$G78&gt;Calendario!$I78,1,0))</f>
        <v>0</v>
      </c>
      <c r="C78" s="35" t="n">
        <f aca="false">IF(Calendario!$G78+Calendario!$I78=0,,IF(Calendario!$G78&lt;Calendario!$I78,IF(Calendario!$G78&amp;"-"&amp;Calendario!$I78="0-20",1,0),0))</f>
        <v>0</v>
      </c>
      <c r="D78" s="35" t="n">
        <f aca="false">IF(Calendario!$G78+Calendario!$I78=0,,IF(Calendario!$G78&lt;Calendario!$I78,IF(Calendario!$G78&amp;"-"&amp;Calendario!$I78&lt;&gt;"0-20",1,0),0))</f>
        <v>1</v>
      </c>
      <c r="E78" s="33" t="n">
        <f aca="false">IF(Calendario!$G78+Calendario!$I78=0,,Calendario!$G78)</f>
        <v>50</v>
      </c>
      <c r="F78" s="33" t="n">
        <f aca="false">IF(Calendario!$G78+Calendario!$I78=0,,Calendario!$I78)</f>
        <v>52</v>
      </c>
      <c r="G78" s="36" t="n">
        <f aca="false">IF(Calendario!$G78+Calendario!$I78=0,,Calendario!$G78-Calendario!$I78)</f>
        <v>-2</v>
      </c>
      <c r="H78" s="15" t="str">
        <f aca="false">IF(Calendario!$C78="","(Squadra B)",Calendario!$C78)</f>
        <v>Gazzelle</v>
      </c>
      <c r="I78" s="33" t="n">
        <f aca="false">IF(Calendario!$G78+Calendario!$I78=0,,IF(Calendario!$I78&gt;Calendario!$G78,1,0))</f>
        <v>1</v>
      </c>
      <c r="J78" s="35" t="n">
        <f aca="false">IF(Calendario!$G78+Calendario!$I78=0,,IF(Calendario!$I78&lt;Calendario!$G78,IF(Calendario!$G78&amp;"-"&amp;Calendario!$I78="20-0",1,0),0))</f>
        <v>0</v>
      </c>
      <c r="K78" s="35" t="n">
        <f aca="false">IF(Calendario!$G78+Calendario!$I78=0,,IF(Calendario!$I78&lt;Calendario!$G78,IF(Calendario!$G78&amp;"-"&amp;Calendario!$I78&lt;&gt;"20-0",1,0),0))</f>
        <v>0</v>
      </c>
      <c r="L78" s="33" t="n">
        <f aca="false">IF(Calendario!$G78+Calendario!$I78=0,,Calendario!$I78)</f>
        <v>52</v>
      </c>
      <c r="M78" s="33" t="n">
        <f aca="false">IF(Calendario!$G78+Calendario!$I78=0,,Calendario!$G78)</f>
        <v>50</v>
      </c>
      <c r="N78" s="36" t="n">
        <f aca="false">IF(Calendario!$G78+Calendario!$I78=0,,Calendario!$I78-Calendario!$G78)</f>
        <v>2</v>
      </c>
      <c r="O78" s="35" t="str">
        <f aca="false">IF(Calendario!$G78+Calendario!$I78=0,"(Vincente)",IF(Calendario!$G78&gt;Calendario!$I78,Calendario!$B78,Calendario!$C78))</f>
        <v>Gazzelle</v>
      </c>
      <c r="P78" s="35" t="str">
        <f aca="false">IF(Calendario!$G78+Calendario!$I78=0,"(Perdente)",IF(Calendario!$G78&lt;Calendario!$I78,Calendario!$B78,Calendario!$C78))</f>
        <v>Barracuda</v>
      </c>
    </row>
    <row r="81" customFormat="false" ht="15" hidden="false" customHeight="false" outlineLevel="0" collapsed="false">
      <c r="A81" s="15" t="str">
        <f aca="false">IF(Calendario!$B81="","(Squadra A)",Calendario!$B81)</f>
        <v>Albatros</v>
      </c>
      <c r="B81" s="33" t="n">
        <f aca="false">IF(Calendario!$G81+Calendario!$I81=0,,IF(Calendario!$G81&gt;Calendario!$I81,1,0))</f>
        <v>0</v>
      </c>
      <c r="C81" s="35" t="n">
        <f aca="false">IF(Calendario!$G81+Calendario!$I81=0,,IF(Calendario!$G81&lt;Calendario!$I81,IF(Calendario!$G81&amp;"-"&amp;Calendario!$I81="0-20",1,0),0))</f>
        <v>0</v>
      </c>
      <c r="D81" s="35" t="n">
        <f aca="false">IF(Calendario!$G81+Calendario!$I81=0,,IF(Calendario!$G81&lt;Calendario!$I81,IF(Calendario!$G81&amp;"-"&amp;Calendario!$I81&lt;&gt;"0-20",1,0),0))</f>
        <v>1</v>
      </c>
      <c r="E81" s="33" t="n">
        <f aca="false">IF(Calendario!$G81+Calendario!$I81=0,,Calendario!$G81)</f>
        <v>20</v>
      </c>
      <c r="F81" s="33" t="n">
        <f aca="false">IF(Calendario!$G81+Calendario!$I81=0,,Calendario!$I81)</f>
        <v>54</v>
      </c>
      <c r="G81" s="36" t="n">
        <f aca="false">IF(Calendario!$G81+Calendario!$I81=0,,Calendario!$G81-Calendario!$I81)</f>
        <v>-34</v>
      </c>
      <c r="H81" s="15" t="str">
        <f aca="false">IF(Calendario!$C81="","(Squadra B)",Calendario!$C81)</f>
        <v>Cinghiali</v>
      </c>
      <c r="I81" s="33" t="n">
        <f aca="false">IF(Calendario!$G81+Calendario!$I81=0,,IF(Calendario!$I81&gt;Calendario!$G81,1,0))</f>
        <v>1</v>
      </c>
      <c r="J81" s="35" t="n">
        <f aca="false">IF(Calendario!$G81+Calendario!$I81=0,,IF(Calendario!$I81&lt;Calendario!$G81,IF(Calendario!$G81&amp;"-"&amp;Calendario!$I81="20-0",1,0),0))</f>
        <v>0</v>
      </c>
      <c r="K81" s="35" t="n">
        <f aca="false">IF(Calendario!$G81+Calendario!$I81=0,,IF(Calendario!$I81&lt;Calendario!$G81,IF(Calendario!$G81&amp;"-"&amp;Calendario!$I81&lt;&gt;"20-0",1,0),0))</f>
        <v>0</v>
      </c>
      <c r="L81" s="33" t="n">
        <f aca="false">IF(Calendario!$G81+Calendario!$I81=0,,Calendario!$I81)</f>
        <v>54</v>
      </c>
      <c r="M81" s="33" t="n">
        <f aca="false">IF(Calendario!$G81+Calendario!$I81=0,,Calendario!$G81)</f>
        <v>20</v>
      </c>
      <c r="N81" s="36" t="n">
        <f aca="false">IF(Calendario!$G81+Calendario!$I81=0,,Calendario!$I81-Calendario!$G81)</f>
        <v>34</v>
      </c>
      <c r="O81" s="35" t="str">
        <f aca="false">IF(Calendario!$G81+Calendario!$I81=0,"(Vincente)",IF(Calendario!$G81&gt;Calendario!$I81,Calendario!$B81,Calendario!$C81))</f>
        <v>Cinghiali</v>
      </c>
      <c r="P81" s="35" t="str">
        <f aca="false">IF(Calendario!$G81+Calendario!$I81=0,"(Perdente)",IF(Calendario!$G81&lt;Calendario!$I81,Calendario!$B81,Calendario!$C81))</f>
        <v>Albatros</v>
      </c>
    </row>
    <row r="83" customFormat="false" ht="15" hidden="false" customHeight="false" outlineLevel="0" collapsed="false">
      <c r="B83" s="15"/>
      <c r="C83" s="15"/>
      <c r="D83" s="15"/>
      <c r="E83" s="15"/>
      <c r="F83" s="15"/>
      <c r="G83" s="15"/>
      <c r="I83" s="15"/>
      <c r="J83" s="15"/>
      <c r="K83" s="15"/>
      <c r="L83" s="15"/>
      <c r="M83" s="15"/>
      <c r="N83" s="15"/>
      <c r="O83" s="15"/>
      <c r="P83" s="15"/>
    </row>
    <row r="84" customFormat="false" ht="15" hidden="false" customHeight="false" outlineLevel="0" collapsed="false">
      <c r="B84" s="15"/>
      <c r="C84" s="15"/>
      <c r="D84" s="15"/>
      <c r="E84" s="15"/>
      <c r="F84" s="15"/>
      <c r="G84" s="15"/>
      <c r="I84" s="15"/>
      <c r="J84" s="15"/>
      <c r="K84" s="15"/>
      <c r="L84" s="15"/>
      <c r="M84" s="15"/>
      <c r="N84" s="15"/>
      <c r="O84" s="15"/>
      <c r="P84" s="15"/>
    </row>
    <row r="85" customFormat="false" ht="15" hidden="false" customHeight="false" outlineLevel="0" collapsed="false">
      <c r="B85" s="15"/>
      <c r="C85" s="15"/>
      <c r="D85" s="15"/>
      <c r="E85" s="15"/>
      <c r="F85" s="15"/>
      <c r="G85" s="15"/>
      <c r="I85" s="15"/>
      <c r="J85" s="15"/>
      <c r="K85" s="15"/>
      <c r="L85" s="15"/>
      <c r="M85" s="15"/>
      <c r="N85" s="15"/>
      <c r="O85" s="15"/>
      <c r="P85" s="15"/>
    </row>
    <row r="86" customFormat="false" ht="15" hidden="false" customHeight="false" outlineLevel="0" collapsed="false">
      <c r="B86" s="15"/>
      <c r="C86" s="15"/>
      <c r="D86" s="15"/>
      <c r="E86" s="15"/>
      <c r="F86" s="15"/>
      <c r="G86" s="15"/>
      <c r="I86" s="15"/>
      <c r="J86" s="15"/>
      <c r="K86" s="15"/>
      <c r="L86" s="15"/>
      <c r="M86" s="15"/>
      <c r="N86" s="15"/>
      <c r="O86" s="15"/>
      <c r="P86" s="15"/>
    </row>
    <row r="87" customFormat="false" ht="15" hidden="false" customHeight="false" outlineLevel="0" collapsed="false">
      <c r="B87" s="15"/>
      <c r="C87" s="15"/>
      <c r="D87" s="15"/>
      <c r="E87" s="15"/>
      <c r="F87" s="15"/>
      <c r="G87" s="15"/>
      <c r="I87" s="15"/>
      <c r="J87" s="15"/>
      <c r="K87" s="15"/>
      <c r="L87" s="15"/>
      <c r="M87" s="15"/>
      <c r="N87" s="15"/>
      <c r="O87" s="15"/>
      <c r="P87" s="15"/>
    </row>
    <row r="88" customFormat="false" ht="15" hidden="false" customHeight="false" outlineLevel="0" collapsed="false">
      <c r="B88" s="15"/>
      <c r="C88" s="15"/>
      <c r="D88" s="15"/>
      <c r="E88" s="15"/>
      <c r="F88" s="15"/>
      <c r="G88" s="15"/>
      <c r="I88" s="15"/>
      <c r="J88" s="15"/>
      <c r="K88" s="15"/>
      <c r="L88" s="15"/>
      <c r="M88" s="15"/>
      <c r="N88" s="15"/>
      <c r="O88" s="15"/>
      <c r="P88" s="15"/>
    </row>
    <row r="89" customFormat="false" ht="15" hidden="false" customHeight="false" outlineLevel="0" collapsed="false">
      <c r="B89" s="15"/>
      <c r="C89" s="15"/>
      <c r="D89" s="15"/>
      <c r="E89" s="15"/>
      <c r="F89" s="15"/>
      <c r="G89" s="15"/>
      <c r="I89" s="15"/>
      <c r="J89" s="15"/>
      <c r="K89" s="15"/>
      <c r="L89" s="15"/>
      <c r="M89" s="15"/>
      <c r="N89" s="15"/>
      <c r="O89" s="15"/>
      <c r="P89" s="15"/>
    </row>
    <row r="90" customFormat="false" ht="15" hidden="false" customHeight="false" outlineLevel="0" collapsed="false">
      <c r="B90" s="15"/>
      <c r="C90" s="15"/>
      <c r="D90" s="15"/>
      <c r="E90" s="15"/>
      <c r="F90" s="15"/>
      <c r="G90" s="15"/>
      <c r="I90" s="15"/>
      <c r="J90" s="15"/>
      <c r="K90" s="15"/>
      <c r="L90" s="15"/>
      <c r="M90" s="15"/>
      <c r="N90" s="15"/>
      <c r="O90" s="15"/>
      <c r="P90" s="15"/>
    </row>
    <row r="91" customFormat="false" ht="15" hidden="false" customHeight="false" outlineLevel="0" collapsed="false">
      <c r="B91" s="15"/>
      <c r="C91" s="15"/>
      <c r="D91" s="15"/>
      <c r="E91" s="15"/>
      <c r="F91" s="15"/>
      <c r="G91" s="15"/>
      <c r="I91" s="15"/>
      <c r="J91" s="15"/>
      <c r="K91" s="15"/>
      <c r="L91" s="15"/>
      <c r="M91" s="15"/>
      <c r="N91" s="15"/>
      <c r="O91" s="15"/>
      <c r="P91" s="15"/>
    </row>
    <row r="92" customFormat="false" ht="15" hidden="false" customHeight="false" outlineLevel="0" collapsed="false">
      <c r="B92" s="15"/>
      <c r="C92" s="15"/>
      <c r="D92" s="15"/>
      <c r="E92" s="15"/>
      <c r="F92" s="15"/>
      <c r="G92" s="15"/>
      <c r="I92" s="15"/>
      <c r="J92" s="15"/>
      <c r="K92" s="15"/>
      <c r="L92" s="15"/>
      <c r="M92" s="15"/>
      <c r="N92" s="15"/>
      <c r="O92" s="15"/>
      <c r="P92" s="15"/>
    </row>
    <row r="93" customFormat="false" ht="15" hidden="false" customHeight="false" outlineLevel="0" collapsed="false">
      <c r="B93" s="15"/>
      <c r="C93" s="15"/>
      <c r="D93" s="15"/>
      <c r="E93" s="15"/>
      <c r="F93" s="15"/>
      <c r="G93" s="15"/>
      <c r="I93" s="15"/>
      <c r="J93" s="15"/>
      <c r="K93" s="15"/>
      <c r="L93" s="15"/>
      <c r="M93" s="15"/>
      <c r="N93" s="15"/>
      <c r="O93" s="15"/>
      <c r="P93" s="15"/>
    </row>
    <row r="94" customFormat="false" ht="15" hidden="false" customHeight="false" outlineLevel="0" collapsed="false">
      <c r="B94" s="15"/>
      <c r="C94" s="15"/>
      <c r="D94" s="15"/>
      <c r="E94" s="15"/>
      <c r="F94" s="15"/>
      <c r="G94" s="15"/>
      <c r="I94" s="15"/>
      <c r="J94" s="15"/>
      <c r="K94" s="15"/>
      <c r="L94" s="15"/>
      <c r="M94" s="15"/>
      <c r="N94" s="15"/>
      <c r="O94" s="15"/>
      <c r="P94" s="15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tru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ColWidth="9.625" defaultRowHeight="15" zeroHeight="false" outlineLevelRow="0" outlineLevelCol="0"/>
  <cols>
    <col collapsed="false" customWidth="true" hidden="false" outlineLevel="0" max="1" min="1" style="37" width="3.56"/>
    <col collapsed="false" customWidth="true" hidden="false" outlineLevel="0" max="2" min="2" style="37" width="20.14"/>
    <col collapsed="false" customWidth="true" hidden="false" outlineLevel="0" max="3" min="3" style="37" width="4.52"/>
    <col collapsed="false" customWidth="true" hidden="false" outlineLevel="0" max="8" min="4" style="37" width="4.29"/>
    <col collapsed="false" customWidth="true" hidden="false" outlineLevel="0" max="9" min="9" style="37" width="4.52"/>
    <col collapsed="false" customWidth="true" hidden="false" outlineLevel="0" max="10" min="10" style="38" width="5.3"/>
    <col collapsed="false" customWidth="true" hidden="false" outlineLevel="0" max="12" min="11" style="39" width="6.75"/>
    <col collapsed="false" customWidth="true" hidden="false" outlineLevel="0" max="13" min="13" style="40" width="7.74"/>
    <col collapsed="false" customWidth="false" hidden="false" outlineLevel="0" max="64" min="14" style="3" width="9.61"/>
  </cols>
  <sheetData>
    <row r="1" customFormat="false" ht="17.35" hidden="false" customHeight="false" outlineLevel="0" collapsed="false">
      <c r="A1" s="17" t="str">
        <f aca="false">constNomeCampionato&amp;""</f>
        <v>Campionato 7 Squadre 7 Concentramenti più Finali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customFormat="false" ht="17.35" hidden="false" customHeight="false" outlineLevel="0" collapsed="false">
      <c r="A2" s="17" t="str">
        <f aca="false">constSezioneCampionato&amp;""</f>
        <v>Sezione di Zoolandia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customFormat="false" ht="17.35" hidden="false" customHeight="false" outlineLevel="0" collapsed="false">
      <c r="A3" s="17" t="str">
        <f aca="false">constStagionaCampionato&amp;""</f>
        <v>Stagione 2020/2021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5" customFormat="false" ht="15" hidden="false" customHeight="false" outlineLevel="0" collapsed="false">
      <c r="A5" s="18" t="s">
        <v>60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7" customFormat="false" ht="15" hidden="false" customHeight="false" outlineLevel="0" collapsed="false">
      <c r="A7" s="41" t="s">
        <v>61</v>
      </c>
      <c r="B7" s="41" t="s">
        <v>62</v>
      </c>
      <c r="C7" s="41" t="s">
        <v>63</v>
      </c>
      <c r="D7" s="41" t="s">
        <v>64</v>
      </c>
      <c r="E7" s="41"/>
      <c r="F7" s="41"/>
      <c r="G7" s="41"/>
      <c r="H7" s="41" t="s">
        <v>65</v>
      </c>
      <c r="I7" s="41"/>
      <c r="J7" s="41"/>
      <c r="K7" s="42" t="s">
        <v>66</v>
      </c>
      <c r="L7" s="42"/>
      <c r="M7" s="42"/>
    </row>
    <row r="8" customFormat="false" ht="15" hidden="false" customHeight="false" outlineLevel="0" collapsed="false">
      <c r="A8" s="41"/>
      <c r="B8" s="41"/>
      <c r="C8" s="41"/>
      <c r="D8" s="43" t="s">
        <v>67</v>
      </c>
      <c r="E8" s="43" t="s">
        <v>68</v>
      </c>
      <c r="F8" s="43" t="s">
        <v>61</v>
      </c>
      <c r="G8" s="43" t="s">
        <v>69</v>
      </c>
      <c r="H8" s="43" t="s">
        <v>70</v>
      </c>
      <c r="I8" s="43" t="s">
        <v>71</v>
      </c>
      <c r="J8" s="44" t="s">
        <v>72</v>
      </c>
      <c r="K8" s="45" t="s">
        <v>70</v>
      </c>
      <c r="L8" s="45" t="s">
        <v>71</v>
      </c>
      <c r="M8" s="46" t="s">
        <v>72</v>
      </c>
    </row>
    <row r="9" customFormat="false" ht="15" hidden="false" customHeight="false" outlineLevel="0" collapsed="false">
      <c r="A9" s="47" t="n">
        <v>1</v>
      </c>
      <c r="B9" s="47" t="str">
        <f aca="false">VLOOKUP(A9,areaCercaDatiPerPosizioneSquadre,2,0)</f>
        <v>Fenicotteri</v>
      </c>
      <c r="C9" s="47" t="n">
        <f aca="false">VLOOKUP(A9,areaCercaDatiPerPosizioneSquadre,4,0)</f>
        <v>16</v>
      </c>
      <c r="D9" s="47" t="n">
        <f aca="false">VLOOKUP(A9,areaCercaDatiPerPosizioneSquadre,5,0)</f>
        <v>6</v>
      </c>
      <c r="E9" s="47" t="n">
        <f aca="false">VLOOKUP(A9,areaCercaDatiPerPosizioneSquadre,6,0)</f>
        <v>5</v>
      </c>
      <c r="F9" s="47" t="n">
        <f aca="false">VLOOKUP(A9,areaCercaDatiPerPosizioneSquadre,7,0)</f>
        <v>1</v>
      </c>
      <c r="G9" s="47" t="n">
        <f aca="false">VLOOKUP(A9,areaCercaDatiPerPosizioneSquadre,8,0)</f>
        <v>0</v>
      </c>
      <c r="H9" s="47" t="n">
        <f aca="false">VLOOKUP(A9,areaCercaDatiPerPosizioneSquadre,9,0)</f>
        <v>298</v>
      </c>
      <c r="I9" s="47" t="n">
        <f aca="false">VLOOKUP(A9,areaCercaDatiPerPosizioneSquadre,10,0)</f>
        <v>250</v>
      </c>
      <c r="J9" s="48" t="n">
        <f aca="false">VLOOKUP(A9,areaCercaDatiPerPosizioneSquadre,11,0)</f>
        <v>48</v>
      </c>
      <c r="K9" s="49" t="n">
        <f aca="false">VLOOKUP(A9,areaCercaDatiPerPosizioneSquadre,12,0)</f>
        <v>49.67</v>
      </c>
      <c r="L9" s="49" t="n">
        <f aca="false">VLOOKUP(A9,areaCercaDatiPerPosizioneSquadre,13,0)</f>
        <v>41.67</v>
      </c>
      <c r="M9" s="50" t="n">
        <f aca="false">VLOOKUP(A9,areaCercaDatiPerPosizioneSquadre,14,0)</f>
        <v>8</v>
      </c>
    </row>
    <row r="10" customFormat="false" ht="15" hidden="false" customHeight="false" outlineLevel="0" collapsed="false">
      <c r="A10" s="47" t="n">
        <v>2</v>
      </c>
      <c r="B10" s="47" t="str">
        <f aca="false">VLOOKUP(A10,areaCercaDatiPerPosizioneSquadre,2,0)</f>
        <v>Delfini</v>
      </c>
      <c r="C10" s="47" t="n">
        <f aca="false">VLOOKUP(A10,areaCercaDatiPerPosizioneSquadre,4,0)</f>
        <v>16</v>
      </c>
      <c r="D10" s="47" t="n">
        <f aca="false">VLOOKUP(A10,areaCercaDatiPerPosizioneSquadre,5,0)</f>
        <v>6</v>
      </c>
      <c r="E10" s="47" t="n">
        <f aca="false">VLOOKUP(A10,areaCercaDatiPerPosizioneSquadre,6,0)</f>
        <v>5</v>
      </c>
      <c r="F10" s="47" t="n">
        <f aca="false">VLOOKUP(A10,areaCercaDatiPerPosizioneSquadre,7,0)</f>
        <v>1</v>
      </c>
      <c r="G10" s="47" t="n">
        <f aca="false">VLOOKUP(A10,areaCercaDatiPerPosizioneSquadre,8,0)</f>
        <v>0</v>
      </c>
      <c r="H10" s="47" t="n">
        <f aca="false">VLOOKUP(A10,areaCercaDatiPerPosizioneSquadre,9,0)</f>
        <v>319</v>
      </c>
      <c r="I10" s="47" t="n">
        <f aca="false">VLOOKUP(A10,areaCercaDatiPerPosizioneSquadre,10,0)</f>
        <v>254</v>
      </c>
      <c r="J10" s="48" t="n">
        <f aca="false">VLOOKUP(A10,areaCercaDatiPerPosizioneSquadre,11,0)</f>
        <v>65</v>
      </c>
      <c r="K10" s="49" t="n">
        <f aca="false">VLOOKUP(A10,areaCercaDatiPerPosizioneSquadre,12,0)</f>
        <v>53.17</v>
      </c>
      <c r="L10" s="49" t="n">
        <f aca="false">VLOOKUP(A10,areaCercaDatiPerPosizioneSquadre,13,0)</f>
        <v>42.33</v>
      </c>
      <c r="M10" s="50" t="n">
        <f aca="false">VLOOKUP(A10,areaCercaDatiPerPosizioneSquadre,14,0)</f>
        <v>10.83</v>
      </c>
    </row>
    <row r="11" customFormat="false" ht="15" hidden="false" customHeight="false" outlineLevel="0" collapsed="false">
      <c r="A11" s="47" t="n">
        <v>3</v>
      </c>
      <c r="B11" s="47" t="str">
        <f aca="false">VLOOKUP(A11,areaCercaDatiPerPosizioneSquadre,2,0)</f>
        <v>Elefanti</v>
      </c>
      <c r="C11" s="47" t="n">
        <f aca="false">VLOOKUP(A11,areaCercaDatiPerPosizioneSquadre,4,0)</f>
        <v>14</v>
      </c>
      <c r="D11" s="47" t="n">
        <f aca="false">VLOOKUP(A11,areaCercaDatiPerPosizioneSquadre,5,0)</f>
        <v>6</v>
      </c>
      <c r="E11" s="47" t="n">
        <f aca="false">VLOOKUP(A11,areaCercaDatiPerPosizioneSquadre,6,0)</f>
        <v>4</v>
      </c>
      <c r="F11" s="47" t="n">
        <f aca="false">VLOOKUP(A11,areaCercaDatiPerPosizioneSquadre,7,0)</f>
        <v>2</v>
      </c>
      <c r="G11" s="47" t="n">
        <f aca="false">VLOOKUP(A11,areaCercaDatiPerPosizioneSquadre,8,0)</f>
        <v>0</v>
      </c>
      <c r="H11" s="47" t="n">
        <f aca="false">VLOOKUP(A11,areaCercaDatiPerPosizioneSquadre,9,0)</f>
        <v>351</v>
      </c>
      <c r="I11" s="47" t="n">
        <f aca="false">VLOOKUP(A11,areaCercaDatiPerPosizioneSquadre,10,0)</f>
        <v>247</v>
      </c>
      <c r="J11" s="48" t="n">
        <f aca="false">VLOOKUP(A11,areaCercaDatiPerPosizioneSquadre,11,0)</f>
        <v>104</v>
      </c>
      <c r="K11" s="49" t="n">
        <f aca="false">VLOOKUP(A11,areaCercaDatiPerPosizioneSquadre,12,0)</f>
        <v>58.5</v>
      </c>
      <c r="L11" s="49" t="n">
        <f aca="false">VLOOKUP(A11,areaCercaDatiPerPosizioneSquadre,13,0)</f>
        <v>41.17</v>
      </c>
      <c r="M11" s="50" t="n">
        <f aca="false">VLOOKUP(A11,areaCercaDatiPerPosizioneSquadre,14,0)</f>
        <v>17.33</v>
      </c>
    </row>
    <row r="12" customFormat="false" ht="15" hidden="false" customHeight="false" outlineLevel="0" collapsed="false">
      <c r="A12" s="47" t="n">
        <v>4</v>
      </c>
      <c r="B12" s="47" t="str">
        <f aca="false">VLOOKUP(A12,areaCercaDatiPerPosizioneSquadre,2,0)</f>
        <v>Barracuda</v>
      </c>
      <c r="C12" s="47" t="n">
        <f aca="false">VLOOKUP(A12,areaCercaDatiPerPosizioneSquadre,4,0)</f>
        <v>12</v>
      </c>
      <c r="D12" s="47" t="n">
        <f aca="false">VLOOKUP(A12,areaCercaDatiPerPosizioneSquadre,5,0)</f>
        <v>6</v>
      </c>
      <c r="E12" s="47" t="n">
        <f aca="false">VLOOKUP(A12,areaCercaDatiPerPosizioneSquadre,6,0)</f>
        <v>3</v>
      </c>
      <c r="F12" s="47" t="n">
        <f aca="false">VLOOKUP(A12,areaCercaDatiPerPosizioneSquadre,7,0)</f>
        <v>3</v>
      </c>
      <c r="G12" s="47" t="n">
        <f aca="false">VLOOKUP(A12,areaCercaDatiPerPosizioneSquadre,8,0)</f>
        <v>0</v>
      </c>
      <c r="H12" s="47" t="n">
        <f aca="false">VLOOKUP(A12,areaCercaDatiPerPosizioneSquadre,9,0)</f>
        <v>359</v>
      </c>
      <c r="I12" s="47" t="n">
        <f aca="false">VLOOKUP(A12,areaCercaDatiPerPosizioneSquadre,10,0)</f>
        <v>279</v>
      </c>
      <c r="J12" s="48" t="n">
        <f aca="false">VLOOKUP(A12,areaCercaDatiPerPosizioneSquadre,11,0)</f>
        <v>80</v>
      </c>
      <c r="K12" s="49" t="n">
        <f aca="false">VLOOKUP(A12,areaCercaDatiPerPosizioneSquadre,12,0)</f>
        <v>59.83</v>
      </c>
      <c r="L12" s="49" t="n">
        <f aca="false">VLOOKUP(A12,areaCercaDatiPerPosizioneSquadre,13,0)</f>
        <v>46.5</v>
      </c>
      <c r="M12" s="50" t="n">
        <f aca="false">VLOOKUP(A12,areaCercaDatiPerPosizioneSquadre,14,0)</f>
        <v>13.33</v>
      </c>
    </row>
    <row r="13" customFormat="false" ht="15" hidden="false" customHeight="false" outlineLevel="0" collapsed="false">
      <c r="A13" s="47" t="n">
        <v>5</v>
      </c>
      <c r="B13" s="47" t="str">
        <f aca="false">VLOOKUP(A13,areaCercaDatiPerPosizioneSquadre,2,0)</f>
        <v>Cinghiali</v>
      </c>
      <c r="C13" s="47" t="n">
        <f aca="false">VLOOKUP(A13,areaCercaDatiPerPosizioneSquadre,4,0)</f>
        <v>10</v>
      </c>
      <c r="D13" s="47" t="n">
        <f aca="false">VLOOKUP(A13,areaCercaDatiPerPosizioneSquadre,5,0)</f>
        <v>6</v>
      </c>
      <c r="E13" s="47" t="n">
        <f aca="false">VLOOKUP(A13,areaCercaDatiPerPosizioneSquadre,6,0)</f>
        <v>2</v>
      </c>
      <c r="F13" s="47" t="n">
        <f aca="false">VLOOKUP(A13,areaCercaDatiPerPosizioneSquadre,7,0)</f>
        <v>4</v>
      </c>
      <c r="G13" s="47" t="n">
        <f aca="false">VLOOKUP(A13,areaCercaDatiPerPosizioneSquadre,8,0)</f>
        <v>0</v>
      </c>
      <c r="H13" s="47" t="n">
        <f aca="false">VLOOKUP(A13,areaCercaDatiPerPosizioneSquadre,9,0)</f>
        <v>223</v>
      </c>
      <c r="I13" s="47" t="n">
        <f aca="false">VLOOKUP(A13,areaCercaDatiPerPosizioneSquadre,10,0)</f>
        <v>314</v>
      </c>
      <c r="J13" s="48" t="n">
        <f aca="false">VLOOKUP(A13,areaCercaDatiPerPosizioneSquadre,11,0)</f>
        <v>-91</v>
      </c>
      <c r="K13" s="49" t="n">
        <f aca="false">VLOOKUP(A13,areaCercaDatiPerPosizioneSquadre,12,0)</f>
        <v>37.17</v>
      </c>
      <c r="L13" s="49" t="n">
        <f aca="false">VLOOKUP(A13,areaCercaDatiPerPosizioneSquadre,13,0)</f>
        <v>52.33</v>
      </c>
      <c r="M13" s="50" t="n">
        <f aca="false">VLOOKUP(A13,areaCercaDatiPerPosizioneSquadre,14,0)</f>
        <v>-15.17</v>
      </c>
    </row>
    <row r="14" customFormat="false" ht="15" hidden="false" customHeight="false" outlineLevel="0" collapsed="false">
      <c r="A14" s="47" t="n">
        <v>6</v>
      </c>
      <c r="B14" s="47" t="str">
        <f aca="false">VLOOKUP(A14,areaCercaDatiPerPosizioneSquadre,2,0)</f>
        <v>Gazzelle</v>
      </c>
      <c r="C14" s="47" t="n">
        <f aca="false">VLOOKUP(A14,areaCercaDatiPerPosizioneSquadre,4,0)</f>
        <v>10</v>
      </c>
      <c r="D14" s="47" t="n">
        <f aca="false">VLOOKUP(A14,areaCercaDatiPerPosizioneSquadre,5,0)</f>
        <v>6</v>
      </c>
      <c r="E14" s="47" t="n">
        <f aca="false">VLOOKUP(A14,areaCercaDatiPerPosizioneSquadre,6,0)</f>
        <v>2</v>
      </c>
      <c r="F14" s="47" t="n">
        <f aca="false">VLOOKUP(A14,areaCercaDatiPerPosizioneSquadre,7,0)</f>
        <v>4</v>
      </c>
      <c r="G14" s="47" t="n">
        <f aca="false">VLOOKUP(A14,areaCercaDatiPerPosizioneSquadre,8,0)</f>
        <v>0</v>
      </c>
      <c r="H14" s="47" t="n">
        <f aca="false">VLOOKUP(A14,areaCercaDatiPerPosizioneSquadre,9,0)</f>
        <v>279</v>
      </c>
      <c r="I14" s="47" t="n">
        <f aca="false">VLOOKUP(A14,areaCercaDatiPerPosizioneSquadre,10,0)</f>
        <v>309</v>
      </c>
      <c r="J14" s="48" t="n">
        <f aca="false">VLOOKUP(A14,areaCercaDatiPerPosizioneSquadre,11,0)</f>
        <v>-30</v>
      </c>
      <c r="K14" s="49" t="n">
        <f aca="false">VLOOKUP(A14,areaCercaDatiPerPosizioneSquadre,12,0)</f>
        <v>46.5</v>
      </c>
      <c r="L14" s="49" t="n">
        <f aca="false">VLOOKUP(A14,areaCercaDatiPerPosizioneSquadre,13,0)</f>
        <v>51.5</v>
      </c>
      <c r="M14" s="50" t="n">
        <f aca="false">VLOOKUP(A14,areaCercaDatiPerPosizioneSquadre,14,0)</f>
        <v>-5</v>
      </c>
    </row>
    <row r="15" customFormat="false" ht="15" hidden="false" customHeight="false" outlineLevel="0" collapsed="false">
      <c r="A15" s="47" t="n">
        <v>7</v>
      </c>
      <c r="B15" s="47" t="str">
        <f aca="false">VLOOKUP(A15,areaCercaDatiPerPosizioneSquadre,2,0)</f>
        <v>Albatros</v>
      </c>
      <c r="C15" s="47" t="n">
        <f aca="false">VLOOKUP(A15,areaCercaDatiPerPosizioneSquadre,4,0)</f>
        <v>6</v>
      </c>
      <c r="D15" s="47" t="n">
        <f aca="false">VLOOKUP(A15,areaCercaDatiPerPosizioneSquadre,5,0)</f>
        <v>6</v>
      </c>
      <c r="E15" s="47" t="n">
        <f aca="false">VLOOKUP(A15,areaCercaDatiPerPosizioneSquadre,6,0)</f>
        <v>0</v>
      </c>
      <c r="F15" s="47" t="n">
        <f aca="false">VLOOKUP(A15,areaCercaDatiPerPosizioneSquadre,7,0)</f>
        <v>6</v>
      </c>
      <c r="G15" s="47" t="n">
        <f aca="false">VLOOKUP(A15,areaCercaDatiPerPosizioneSquadre,8,0)</f>
        <v>0</v>
      </c>
      <c r="H15" s="47" t="n">
        <f aca="false">VLOOKUP(A15,areaCercaDatiPerPosizioneSquadre,9,0)</f>
        <v>149</v>
      </c>
      <c r="I15" s="47" t="n">
        <f aca="false">VLOOKUP(A15,areaCercaDatiPerPosizioneSquadre,10,0)</f>
        <v>325</v>
      </c>
      <c r="J15" s="48" t="n">
        <f aca="false">VLOOKUP(A15,areaCercaDatiPerPosizioneSquadre,11,0)</f>
        <v>-176</v>
      </c>
      <c r="K15" s="49" t="n">
        <f aca="false">VLOOKUP(A15,areaCercaDatiPerPosizioneSquadre,12,0)</f>
        <v>24.83</v>
      </c>
      <c r="L15" s="49" t="n">
        <f aca="false">VLOOKUP(A15,areaCercaDatiPerPosizioneSquadre,13,0)</f>
        <v>54.17</v>
      </c>
      <c r="M15" s="50" t="n">
        <f aca="false">VLOOKUP(A15,areaCercaDatiPerPosizioneSquadre,14,0)</f>
        <v>-29.33</v>
      </c>
    </row>
    <row r="16" customFormat="false" ht="15" hidden="false" customHeight="false" outlineLevel="0" collapsed="false">
      <c r="A16" s="51"/>
      <c r="B16" s="51"/>
      <c r="C16" s="51"/>
      <c r="D16" s="51"/>
      <c r="E16" s="51"/>
      <c r="F16" s="51"/>
      <c r="G16" s="51"/>
      <c r="H16" s="51"/>
      <c r="I16" s="51"/>
      <c r="J16" s="52"/>
      <c r="K16" s="53"/>
      <c r="L16" s="53"/>
      <c r="M16" s="54"/>
    </row>
    <row r="17" customFormat="false" ht="15" hidden="false" customHeight="false" outlineLevel="0" collapsed="false">
      <c r="A17" s="51"/>
      <c r="B17" s="51"/>
      <c r="C17" s="51"/>
      <c r="D17" s="51"/>
      <c r="E17" s="51"/>
      <c r="F17" s="51"/>
      <c r="G17" s="51"/>
      <c r="H17" s="51"/>
      <c r="I17" s="51"/>
      <c r="J17" s="52"/>
      <c r="K17" s="53"/>
      <c r="L17" s="53"/>
      <c r="M17" s="54"/>
    </row>
    <row r="18" customFormat="false" ht="15" hidden="false" customHeight="false" outlineLevel="0" collapsed="false">
      <c r="A18" s="51"/>
      <c r="B18" s="51"/>
      <c r="C18" s="51"/>
      <c r="D18" s="51"/>
      <c r="E18" s="51"/>
      <c r="F18" s="51"/>
      <c r="G18" s="51"/>
      <c r="H18" s="51"/>
      <c r="I18" s="51"/>
      <c r="J18" s="52"/>
      <c r="K18" s="53"/>
      <c r="L18" s="53"/>
      <c r="M18" s="54"/>
    </row>
  </sheetData>
  <sheetProtection sheet="true" objects="true" scenarios="true"/>
  <mergeCells count="10">
    <mergeCell ref="A1:M1"/>
    <mergeCell ref="A2:M2"/>
    <mergeCell ref="A3:M3"/>
    <mergeCell ref="A5:M5"/>
    <mergeCell ref="A7:A8"/>
    <mergeCell ref="B7:B8"/>
    <mergeCell ref="C7:C8"/>
    <mergeCell ref="D7:G7"/>
    <mergeCell ref="H7:J7"/>
    <mergeCell ref="K7:M7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AT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625" defaultRowHeight="15" zeroHeight="false" outlineLevelRow="0" outlineLevelCol="0"/>
  <cols>
    <col collapsed="false" customWidth="true" hidden="false" outlineLevel="0" max="1" min="1" style="33" width="10.24"/>
    <col collapsed="false" customWidth="false" hidden="false" outlineLevel="0" max="2" min="2" style="15" width="9.64"/>
    <col collapsed="false" customWidth="true" hidden="false" outlineLevel="0" max="3" min="3" style="55" width="39.1"/>
    <col collapsed="false" customWidth="true" hidden="false" outlineLevel="0" max="4" min="4" style="33" width="9.52"/>
    <col collapsed="false" customWidth="true" hidden="false" outlineLevel="0" max="5" min="5" style="33" width="7.74"/>
    <col collapsed="false" customWidth="true" hidden="false" outlineLevel="0" max="8" min="6" style="33" width="6.75"/>
    <col collapsed="false" customWidth="true" hidden="false" outlineLevel="0" max="9" min="9" style="33" width="5.74"/>
    <col collapsed="false" customWidth="true" hidden="false" outlineLevel="0" max="10" min="10" style="33" width="6.18"/>
    <col collapsed="false" customWidth="true" hidden="false" outlineLevel="0" max="11" min="11" style="36" width="9.86"/>
    <col collapsed="false" customWidth="true" hidden="false" outlineLevel="0" max="13" min="12" style="33" width="6.3"/>
    <col collapsed="false" customWidth="true" hidden="false" outlineLevel="0" max="14" min="14" style="56" width="9.86"/>
    <col collapsed="false" customWidth="false" hidden="false" outlineLevel="0" max="15" min="15" style="57" width="9.61"/>
    <col collapsed="false" customWidth="true" hidden="false" outlineLevel="0" max="32" min="16" style="33" width="11.23"/>
    <col collapsed="false" customWidth="true" hidden="false" outlineLevel="0" max="35" min="33" style="36" width="11.23"/>
    <col collapsed="false" customWidth="true" hidden="false" outlineLevel="0" max="42" min="36" style="33" width="11.23"/>
    <col collapsed="false" customWidth="true" hidden="false" outlineLevel="0" max="45" min="43" style="36" width="11.23"/>
    <col collapsed="false" customWidth="true" hidden="false" outlineLevel="0" max="46" min="46" style="57" width="17.85"/>
    <col collapsed="false" customWidth="false" hidden="false" outlineLevel="0" max="65" min="47" style="15" width="9.61"/>
  </cols>
  <sheetData>
    <row r="1" customFormat="false" ht="15" hidden="false" customHeight="true" outlineLevel="0" collapsed="false">
      <c r="A1" s="58" t="s">
        <v>73</v>
      </c>
      <c r="B1" s="58" t="s">
        <v>21</v>
      </c>
      <c r="C1" s="59" t="s">
        <v>74</v>
      </c>
      <c r="D1" s="60" t="s">
        <v>75</v>
      </c>
      <c r="E1" s="60" t="s">
        <v>76</v>
      </c>
      <c r="F1" s="60" t="s">
        <v>77</v>
      </c>
      <c r="G1" s="60" t="s">
        <v>78</v>
      </c>
      <c r="H1" s="60" t="s">
        <v>79</v>
      </c>
      <c r="I1" s="60" t="s">
        <v>80</v>
      </c>
      <c r="J1" s="60" t="s">
        <v>81</v>
      </c>
      <c r="K1" s="61" t="s">
        <v>82</v>
      </c>
      <c r="L1" s="60" t="s">
        <v>83</v>
      </c>
      <c r="M1" s="62" t="s">
        <v>84</v>
      </c>
      <c r="N1" s="63" t="s">
        <v>85</v>
      </c>
      <c r="O1" s="64" t="s">
        <v>86</v>
      </c>
      <c r="P1" s="58" t="s">
        <v>87</v>
      </c>
      <c r="Q1" s="58"/>
      <c r="R1" s="58"/>
      <c r="S1" s="58"/>
      <c r="T1" s="58"/>
      <c r="U1" s="58"/>
      <c r="V1" s="58"/>
      <c r="W1" s="58"/>
      <c r="X1" s="58"/>
      <c r="Y1" s="58"/>
      <c r="Z1" s="65" t="s">
        <v>88</v>
      </c>
      <c r="AA1" s="65"/>
      <c r="AB1" s="65"/>
      <c r="AC1" s="65"/>
      <c r="AD1" s="65"/>
      <c r="AE1" s="65"/>
      <c r="AF1" s="65"/>
      <c r="AG1" s="65"/>
      <c r="AH1" s="65"/>
      <c r="AI1" s="65"/>
      <c r="AJ1" s="65" t="s">
        <v>89</v>
      </c>
      <c r="AK1" s="65"/>
      <c r="AL1" s="65"/>
      <c r="AM1" s="65"/>
      <c r="AN1" s="65"/>
      <c r="AO1" s="65"/>
      <c r="AP1" s="65"/>
      <c r="AQ1" s="65"/>
      <c r="AR1" s="65"/>
      <c r="AS1" s="65"/>
      <c r="AT1" s="64" t="s">
        <v>90</v>
      </c>
    </row>
    <row r="2" customFormat="false" ht="28.35" hidden="false" customHeight="true" outlineLevel="0" collapsed="false">
      <c r="A2" s="58"/>
      <c r="B2" s="58"/>
      <c r="C2" s="59"/>
      <c r="D2" s="60"/>
      <c r="E2" s="60"/>
      <c r="F2" s="60"/>
      <c r="G2" s="60"/>
      <c r="H2" s="60"/>
      <c r="I2" s="60"/>
      <c r="J2" s="60"/>
      <c r="K2" s="61"/>
      <c r="L2" s="60"/>
      <c r="M2" s="60"/>
      <c r="N2" s="63"/>
      <c r="O2" s="64"/>
      <c r="P2" s="66" t="str">
        <f aca="false">$B3</f>
        <v>Albatros</v>
      </c>
      <c r="Q2" s="66" t="str">
        <f aca="false">$B4</f>
        <v>Barracuda</v>
      </c>
      <c r="R2" s="66" t="str">
        <f aca="false">$B5</f>
        <v>Cinghiali</v>
      </c>
      <c r="S2" s="66" t="str">
        <f aca="false">$B6</f>
        <v>Delfini</v>
      </c>
      <c r="T2" s="66" t="str">
        <f aca="false">$B7</f>
        <v>Elefanti</v>
      </c>
      <c r="U2" s="66" t="str">
        <f aca="false">$B8</f>
        <v>Fenicotteri</v>
      </c>
      <c r="V2" s="66" t="str">
        <f aca="false">$B9</f>
        <v>Gazzelle</v>
      </c>
      <c r="W2" s="66" t="s">
        <v>91</v>
      </c>
      <c r="X2" s="66" t="s">
        <v>91</v>
      </c>
      <c r="Y2" s="66" t="s">
        <v>91</v>
      </c>
      <c r="Z2" s="67" t="str">
        <f aca="false">$B3</f>
        <v>Albatros</v>
      </c>
      <c r="AA2" s="67" t="str">
        <f aca="false">$B4</f>
        <v>Barracuda</v>
      </c>
      <c r="AB2" s="67" t="str">
        <f aca="false">$B5</f>
        <v>Cinghiali</v>
      </c>
      <c r="AC2" s="67" t="str">
        <f aca="false">$B6</f>
        <v>Delfini</v>
      </c>
      <c r="AD2" s="67" t="str">
        <f aca="false">$B7</f>
        <v>Elefanti</v>
      </c>
      <c r="AE2" s="67" t="str">
        <f aca="false">$B8</f>
        <v>Fenicotteri</v>
      </c>
      <c r="AF2" s="67" t="str">
        <f aca="false">$B9</f>
        <v>Gazzelle</v>
      </c>
      <c r="AG2" s="67" t="s">
        <v>91</v>
      </c>
      <c r="AH2" s="67" t="s">
        <v>91</v>
      </c>
      <c r="AI2" s="67" t="s">
        <v>91</v>
      </c>
      <c r="AJ2" s="67" t="str">
        <f aca="false">$B3</f>
        <v>Albatros</v>
      </c>
      <c r="AK2" s="67" t="str">
        <f aca="false">$B4</f>
        <v>Barracuda</v>
      </c>
      <c r="AL2" s="67" t="str">
        <f aca="false">$B5</f>
        <v>Cinghiali</v>
      </c>
      <c r="AM2" s="67" t="str">
        <f aca="false">$B6</f>
        <v>Delfini</v>
      </c>
      <c r="AN2" s="67" t="str">
        <f aca="false">$B7</f>
        <v>Elefanti</v>
      </c>
      <c r="AO2" s="67" t="str">
        <f aca="false">$B8</f>
        <v>Fenicotteri</v>
      </c>
      <c r="AP2" s="67" t="str">
        <f aca="false">$B9</f>
        <v>Gazzelle</v>
      </c>
      <c r="AQ2" s="67" t="s">
        <v>91</v>
      </c>
      <c r="AR2" s="67" t="s">
        <v>91</v>
      </c>
      <c r="AS2" s="67" t="s">
        <v>91</v>
      </c>
      <c r="AT2" s="64"/>
    </row>
    <row r="3" customFormat="false" ht="15" hidden="false" customHeight="false" outlineLevel="0" collapsed="false">
      <c r="A3" s="33" t="n">
        <f aca="false">COUNTIF(areaCoefficienteSquadre,"&gt;="&amp;$C3)-1</f>
        <v>7</v>
      </c>
      <c r="B3" s="15" t="str">
        <f aca="false">Squadre!A3&amp;""</f>
        <v>Albatros</v>
      </c>
      <c r="C3" s="68" t="str">
        <f aca="false">TEXT($D3,"000000")&amp;TEXT(SUM($P3:$Y3),"+000000;-000000")&amp;TEXT($AT3*100000,"+000000;-000000")&amp;TEXT($O3*100000,"+000000;-000000")&amp;TEXT(_xlfn.ORG.LIBREOFFICE.RANDBETWEEN.NV(0,999999),"+000000;-000000")</f>
        <v>000006+000000+000000+045846+098363</v>
      </c>
      <c r="D3" s="33" t="n">
        <f aca="false">F3*constPuntiVittoria+G3*constPuntiSconfitta+H3*constPuntiForfait</f>
        <v>6</v>
      </c>
      <c r="E3" s="33" t="n">
        <f aca="false">SUM(F3:H3)</f>
        <v>6</v>
      </c>
      <c r="F3" s="33" t="n">
        <f aca="false">SUMIF(areaSquadraACalendario,B3,areaVintaACalendario)+SUMIF(areaSquadraBCalendario,B3,areaVintaBCalendario)</f>
        <v>0</v>
      </c>
      <c r="G3" s="33" t="n">
        <f aca="false">SUMIF(areaSquadraACalendario,B3,areaPersaACalendario)+SUMIF(areaSquadraBCalendario,B3,areaPersaBCalendario)</f>
        <v>6</v>
      </c>
      <c r="H3" s="33" t="n">
        <f aca="false">SUMIF(areaSquadraACalendario,B3,areaForfaitACalendario)+SUMIF(areaSquadraBCalendario,B3,areaForfaitBCalendario)</f>
        <v>0</v>
      </c>
      <c r="I3" s="33" t="n">
        <f aca="false">SUMIF(areaSquadraACalendario,B3,areaPuntiFattiACalendario)+SUMIF(areaSquadraBCalendario,B3,areaPuntiFattiBCalendario)</f>
        <v>149</v>
      </c>
      <c r="J3" s="33" t="n">
        <f aca="false">SUMIF(areaSquadraACalendario,B3,areaPuntiSubitiACalendario)+SUMIF(areaSquadraBCalendario,B3,areaPuntiSubitiBCalendario)</f>
        <v>325</v>
      </c>
      <c r="K3" s="36" t="n">
        <f aca="false">SUMIF(areaSquadraACalendario,B3,areaDifferenzaPuntiACalendario)+SUMIF(areaSquadraBCalendario,B3,areaDifferenzaPuntiBCalendario)</f>
        <v>-176</v>
      </c>
      <c r="L3" s="33" t="n">
        <f aca="false">IF(E3=0,0,ROUND(I3/E3,2))</f>
        <v>24.83</v>
      </c>
      <c r="M3" s="33" t="n">
        <f aca="false">IF(E3=0,0,ROUND(J3/E3,2))</f>
        <v>54.17</v>
      </c>
      <c r="N3" s="56" t="n">
        <f aca="false">IF(E3=0,0,ROUND(K3/E3,2))</f>
        <v>-29.33</v>
      </c>
      <c r="O3" s="57" t="n">
        <f aca="false">ROUND(I3/J3,5)</f>
        <v>0.45846</v>
      </c>
      <c r="P3" s="33" t="str">
        <f aca="false">IF(AND($B3&lt;&gt;P$2,VLOOKUP($B3,areaCercaPuntiClassificaSquadre,3,0)=VLOOKUP(P$2,areaCercaPuntiClassificaSquadre,3,0)),SUMIFS(areaVintaACalendario,areaSquadraACalendario,$B3,areaSquadraBCalendario,P$2)+SUMIFS(areaVintaBCalendario,areaSquadraBCalendario,$B3,areaSquadraACalendario,P$2),"-")</f>
        <v>-</v>
      </c>
      <c r="Q3" s="33" t="str">
        <f aca="false">IF(AND($B3&lt;&gt;Q$2,VLOOKUP($B3,areaCercaPuntiClassificaSquadre,3,0)=VLOOKUP(Q$2,areaCercaPuntiClassificaSquadre,3,0)),SUMIFS(areaVintaACalendario,areaSquadraACalendario,$B3,areaSquadraBCalendario,Q$2)+SUMIFS(areaVintaBCalendario,areaSquadraBCalendario,$B3,areaSquadraACalendario,Q$2),"-")</f>
        <v>-</v>
      </c>
      <c r="R3" s="33" t="str">
        <f aca="false">IF(AND($B3&lt;&gt;R$2,VLOOKUP($B3,areaCercaPuntiClassificaSquadre,3,0)=VLOOKUP(R$2,areaCercaPuntiClassificaSquadre,3,0)),SUMIFS(areaVintaACalendario,areaSquadraACalendario,$B3,areaSquadraBCalendario,R$2)+SUMIFS(areaVintaBCalendario,areaSquadraBCalendario,$B3,areaSquadraACalendario,R$2),"-")</f>
        <v>-</v>
      </c>
      <c r="S3" s="33" t="str">
        <f aca="false">IF(AND($B3&lt;&gt;S$2,VLOOKUP($B3,areaCercaPuntiClassificaSquadre,3,0)=VLOOKUP(S$2,areaCercaPuntiClassificaSquadre,3,0)),SUMIFS(areaVintaACalendario,areaSquadraACalendario,$B3,areaSquadraBCalendario,S$2)+SUMIFS(areaVintaBCalendario,areaSquadraBCalendario,$B3,areaSquadraACalendario,S$2),"-")</f>
        <v>-</v>
      </c>
      <c r="T3" s="33" t="str">
        <f aca="false">IF(AND($B3&lt;&gt;T$2,VLOOKUP($B3,areaCercaPuntiClassificaSquadre,3,0)=VLOOKUP(T$2,areaCercaPuntiClassificaSquadre,3,0)),SUMIFS(areaVintaACalendario,areaSquadraACalendario,$B3,areaSquadraBCalendario,T$2)+SUMIFS(areaVintaBCalendario,areaSquadraBCalendario,$B3,areaSquadraACalendario,T$2),"-")</f>
        <v>-</v>
      </c>
      <c r="U3" s="33" t="str">
        <f aca="false">IF(AND($B3&lt;&gt;U$2,VLOOKUP($B3,areaCercaPuntiClassificaSquadre,3,0)=VLOOKUP(U$2,areaCercaPuntiClassificaSquadre,3,0)),SUMIFS(areaVintaACalendario,areaSquadraACalendario,$B3,areaSquadraBCalendario,U$2)+SUMIFS(areaVintaBCalendario,areaSquadraBCalendario,$B3,areaSquadraACalendario,U$2),"-")</f>
        <v>-</v>
      </c>
      <c r="V3" s="33" t="str">
        <f aca="false">IF(AND($B3&lt;&gt;V$2,VLOOKUP($B3,areaCercaPuntiClassificaSquadre,3,0)=VLOOKUP(V$2,areaCercaPuntiClassificaSquadre,3,0)),SUMIFS(areaVintaACalendario,areaSquadraACalendario,$B3,areaSquadraBCalendario,V$2)+SUMIFS(areaVintaBCalendario,areaSquadraBCalendario,$B3,areaSquadraACalendario,V$2),"-")</f>
        <v>-</v>
      </c>
      <c r="Z3" s="35" t="str">
        <f aca="false">IF(AND($B3&lt;&gt;Z$2,VLOOKUP($B3,areaCercaPuntiClassificaSquadre,3,0)=VLOOKUP(Z$2,areaCercaPuntiClassificaSquadre,3,0)),SUMIFS(areaPuntiFattiACalendario,areaSquadraACalendario,$B3,areaSquadraBCalendario,Z$2)+SUMIFS(areaPuntiFattiBCalendario,areaSquadraBCalendario,$B3,areaSquadraACalendario,Z$2),"-")</f>
        <v>-</v>
      </c>
      <c r="AA3" s="35" t="str">
        <f aca="false">IF(AND($B3&lt;&gt;AA$2,VLOOKUP($B3,areaCercaPuntiClassificaSquadre,3,0)=VLOOKUP(AA$2,areaCercaPuntiClassificaSquadre,3,0)),SUMIFS(areaPuntiFattiACalendario,areaSquadraACalendario,$B3,areaSquadraBCalendario,AA$2)+SUMIFS(areaPuntiFattiBCalendario,areaSquadraBCalendario,$B3,areaSquadraACalendario,AA$2),"-")</f>
        <v>-</v>
      </c>
      <c r="AB3" s="35" t="str">
        <f aca="false">IF(AND($B3&lt;&gt;AB$2,VLOOKUP($B3,areaCercaPuntiClassificaSquadre,3,0)=VLOOKUP(AB$2,areaCercaPuntiClassificaSquadre,3,0)),SUMIFS(areaPuntiFattiACalendario,areaSquadraACalendario,$B3,areaSquadraBCalendario,AB$2)+SUMIFS(areaPuntiFattiBCalendario,areaSquadraBCalendario,$B3,areaSquadraACalendario,AB$2),"-")</f>
        <v>-</v>
      </c>
      <c r="AC3" s="35" t="str">
        <f aca="false">IF(AND($B3&lt;&gt;AC$2,VLOOKUP($B3,areaCercaPuntiClassificaSquadre,3,0)=VLOOKUP(AC$2,areaCercaPuntiClassificaSquadre,3,0)),SUMIFS(areaPuntiFattiACalendario,areaSquadraACalendario,$B3,areaSquadraBCalendario,AC$2)+SUMIFS(areaPuntiFattiBCalendario,areaSquadraBCalendario,$B3,areaSquadraACalendario,AC$2),"-")</f>
        <v>-</v>
      </c>
      <c r="AD3" s="35" t="str">
        <f aca="false">IF(AND($B3&lt;&gt;AD$2,VLOOKUP($B3,areaCercaPuntiClassificaSquadre,3,0)=VLOOKUP(AD$2,areaCercaPuntiClassificaSquadre,3,0)),SUMIFS(areaPuntiFattiACalendario,areaSquadraACalendario,$B3,areaSquadraBCalendario,AD$2)+SUMIFS(areaPuntiFattiBCalendario,areaSquadraBCalendario,$B3,areaSquadraACalendario,AD$2),"-")</f>
        <v>-</v>
      </c>
      <c r="AE3" s="35" t="str">
        <f aca="false">IF(AND($B3&lt;&gt;AE$2,VLOOKUP($B3,areaCercaPuntiClassificaSquadre,3,0)=VLOOKUP(AE$2,areaCercaPuntiClassificaSquadre,3,0)),SUMIFS(areaPuntiFattiACalendario,areaSquadraACalendario,$B3,areaSquadraBCalendario,AE$2)+SUMIFS(areaPuntiFattiBCalendario,areaSquadraBCalendario,$B3,areaSquadraACalendario,AE$2),"-")</f>
        <v>-</v>
      </c>
      <c r="AF3" s="35" t="str">
        <f aca="false">IF(AND($B3&lt;&gt;AF$2,VLOOKUP($B3,areaCercaPuntiClassificaSquadre,3,0)=VLOOKUP(AF$2,areaCercaPuntiClassificaSquadre,3,0)),SUMIFS(areaPuntiFattiACalendario,areaSquadraACalendario,$B3,areaSquadraBCalendario,AF$2)+SUMIFS(areaPuntiFattiBCalendario,areaSquadraBCalendario,$B3,areaSquadraACalendario,AF$2),"-")</f>
        <v>-</v>
      </c>
      <c r="AJ3" s="35" t="str">
        <f aca="false">IF(AND($B3&lt;&gt;AJ$2,VLOOKUP($B3,areaCercaPuntiClassificaSquadre,3,0)=VLOOKUP(AJ$2,areaCercaPuntiClassificaSquadre,3,0)),SUMIFS(areaPuntiSubitiACalendario,areaSquadraACalendario,$B3,areaSquadraBCalendario,AJ$2)+SUMIFS(areaPuntiSubitiBCalendario,areaSquadraBCalendario,$B3,areaSquadraACalendario,AJ$2),"-")</f>
        <v>-</v>
      </c>
      <c r="AK3" s="35" t="str">
        <f aca="false">IF(AND($B3&lt;&gt;AK$2,VLOOKUP($B3,areaCercaPuntiClassificaSquadre,3,0)=VLOOKUP(AK$2,areaCercaPuntiClassificaSquadre,3,0)),SUMIFS(areaPuntiSubitiACalendario,areaSquadraACalendario,$B3,areaSquadraBCalendario,AK$2)+SUMIFS(areaPuntiSubitiBCalendario,areaSquadraBCalendario,$B3,areaSquadraACalendario,AK$2),"-")</f>
        <v>-</v>
      </c>
      <c r="AL3" s="35" t="str">
        <f aca="false">IF(AND($B3&lt;&gt;AL$2,VLOOKUP($B3,areaCercaPuntiClassificaSquadre,3,0)=VLOOKUP(AL$2,areaCercaPuntiClassificaSquadre,3,0)),SUMIFS(areaPuntiSubitiACalendario,areaSquadraACalendario,$B3,areaSquadraBCalendario,AL$2)+SUMIFS(areaPuntiSubitiBCalendario,areaSquadraBCalendario,$B3,areaSquadraACalendario,AL$2),"-")</f>
        <v>-</v>
      </c>
      <c r="AM3" s="35" t="str">
        <f aca="false">IF(AND($B3&lt;&gt;AM$2,VLOOKUP($B3,areaCercaPuntiClassificaSquadre,3,0)=VLOOKUP(AM$2,areaCercaPuntiClassificaSquadre,3,0)),SUMIFS(areaPuntiSubitiACalendario,areaSquadraACalendario,$B3,areaSquadraBCalendario,AM$2)+SUMIFS(areaPuntiSubitiBCalendario,areaSquadraBCalendario,$B3,areaSquadraACalendario,AM$2),"-")</f>
        <v>-</v>
      </c>
      <c r="AN3" s="35" t="str">
        <f aca="false">IF(AND($B3&lt;&gt;AN$2,VLOOKUP($B3,areaCercaPuntiClassificaSquadre,3,0)=VLOOKUP(AN$2,areaCercaPuntiClassificaSquadre,3,0)),SUMIFS(areaPuntiSubitiACalendario,areaSquadraACalendario,$B3,areaSquadraBCalendario,AN$2)+SUMIFS(areaPuntiSubitiBCalendario,areaSquadraBCalendario,$B3,areaSquadraACalendario,AN$2),"-")</f>
        <v>-</v>
      </c>
      <c r="AO3" s="35" t="str">
        <f aca="false">IF(AND($B3&lt;&gt;AO$2,VLOOKUP($B3,areaCercaPuntiClassificaSquadre,3,0)=VLOOKUP(AO$2,areaCercaPuntiClassificaSquadre,3,0)),SUMIFS(areaPuntiSubitiACalendario,areaSquadraACalendario,$B3,areaSquadraBCalendario,AO$2)+SUMIFS(areaPuntiSubitiBCalendario,areaSquadraBCalendario,$B3,areaSquadraACalendario,AO$2),"-")</f>
        <v>-</v>
      </c>
      <c r="AP3" s="35" t="str">
        <f aca="false">IF(AND($B3&lt;&gt;AP$2,VLOOKUP($B3,areaCercaPuntiClassificaSquadre,3,0)=VLOOKUP(AP$2,areaCercaPuntiClassificaSquadre,3,0)),SUMIFS(areaPuntiSubitiACalendario,areaSquadraACalendario,$B3,areaSquadraBCalendario,AP$2)+SUMIFS(areaPuntiSubitiBCalendario,areaSquadraBCalendario,$B3,areaSquadraACalendario,AP$2),"-")</f>
        <v>-</v>
      </c>
      <c r="AT3" s="57" t="n">
        <f aca="false">IF(SUM($AJ3:$AS3)&gt;0,ROUND(SUM($Z3:$AI3)/SUM($AJ3:$AS3),5),0)</f>
        <v>0</v>
      </c>
    </row>
    <row r="4" customFormat="false" ht="15" hidden="false" customHeight="false" outlineLevel="0" collapsed="false">
      <c r="A4" s="33" t="n">
        <f aca="false">COUNTIF(areaCoefficienteSquadre,"&gt;="&amp;$C4)-1</f>
        <v>4</v>
      </c>
      <c r="B4" s="15" t="str">
        <f aca="false">Squadre!A4&amp;""</f>
        <v>Barracuda</v>
      </c>
      <c r="C4" s="68" t="str">
        <f aca="false">TEXT($D4,"000000")&amp;TEXT(SUM($P4:$Y4),"+000000;-000000")&amp;TEXT($AT4*100000,"+000000;-000000")&amp;TEXT($O4*100000,"+000000;-000000")&amp;TEXT(_xlfn.ORG.LIBREOFFICE.RANDBETWEEN.NV(0,999999),"+000000;-000000")</f>
        <v>000012+000000+000000+128674+489362</v>
      </c>
      <c r="D4" s="33" t="n">
        <f aca="false">F4*constPuntiVittoria+G4*constPuntiSconfitta+H4*constPuntiForfait</f>
        <v>12</v>
      </c>
      <c r="E4" s="33" t="n">
        <f aca="false">SUM(F4:H4)</f>
        <v>6</v>
      </c>
      <c r="F4" s="33" t="n">
        <f aca="false">SUMIF(areaSquadraACalendario,B4,areaVintaACalendario)+SUMIF(areaSquadraBCalendario,B4,areaVintaBCalendario)</f>
        <v>3</v>
      </c>
      <c r="G4" s="33" t="n">
        <f aca="false">SUMIF(areaSquadraACalendario,B4,areaPersaACalendario)+SUMIF(areaSquadraBCalendario,B4,areaPersaBCalendario)</f>
        <v>3</v>
      </c>
      <c r="H4" s="33" t="n">
        <f aca="false">SUMIF(areaSquadraACalendario,B4,areaForfaitACalendario)+SUMIF(areaSquadraBCalendario,B4,areaForfaitBCalendario)</f>
        <v>0</v>
      </c>
      <c r="I4" s="33" t="n">
        <f aca="false">SUMIF(areaSquadraACalendario,B4,areaPuntiFattiACalendario)+SUMIF(areaSquadraBCalendario,B4,areaPuntiFattiBCalendario)</f>
        <v>359</v>
      </c>
      <c r="J4" s="33" t="n">
        <f aca="false">SUMIF(areaSquadraACalendario,B4,areaPuntiSubitiACalendario)+SUMIF(areaSquadraBCalendario,B4,areaPuntiSubitiBCalendario)</f>
        <v>279</v>
      </c>
      <c r="K4" s="36" t="n">
        <f aca="false">SUMIF(areaSquadraACalendario,B4,areaDifferenzaPuntiACalendario)+SUMIF(areaSquadraBCalendario,B4,areaDifferenzaPuntiBCalendario)</f>
        <v>80</v>
      </c>
      <c r="L4" s="33" t="n">
        <f aca="false">IF(E4=0,0,ROUND(I4/E4,2))</f>
        <v>59.83</v>
      </c>
      <c r="M4" s="33" t="n">
        <f aca="false">IF(E4=0,0,ROUND(J4/E4,2))</f>
        <v>46.5</v>
      </c>
      <c r="N4" s="56" t="n">
        <f aca="false">IF(E4=0,0,ROUND(K4/E4,2))</f>
        <v>13.33</v>
      </c>
      <c r="O4" s="57" t="n">
        <f aca="false">ROUND(I4/J4,5)</f>
        <v>1.28674</v>
      </c>
      <c r="P4" s="33" t="str">
        <f aca="false">IF(AND($B4&lt;&gt;P$2,VLOOKUP($B4,areaCercaPuntiClassificaSquadre,3,0)=VLOOKUP(P$2,areaCercaPuntiClassificaSquadre,3,0)),SUMIFS(areaVintaACalendario,areaSquadraACalendario,$B4,areaSquadraBCalendario,P$2)+SUMIFS(areaVintaBCalendario,areaSquadraBCalendario,$B4,areaSquadraACalendario,P$2),"-")</f>
        <v>-</v>
      </c>
      <c r="Q4" s="33" t="str">
        <f aca="false">IF(AND($B4&lt;&gt;Q$2,VLOOKUP($B4,areaCercaPuntiClassificaSquadre,3,0)=VLOOKUP(Q$2,areaCercaPuntiClassificaSquadre,3,0)),SUMIFS(areaVintaACalendario,areaSquadraACalendario,$B4,areaSquadraBCalendario,Q$2)+SUMIFS(areaVintaBCalendario,areaSquadraBCalendario,$B4,areaSquadraACalendario,Q$2),"-")</f>
        <v>-</v>
      </c>
      <c r="R4" s="33" t="str">
        <f aca="false">IF(AND($B4&lt;&gt;R$2,VLOOKUP($B4,areaCercaPuntiClassificaSquadre,3,0)=VLOOKUP(R$2,areaCercaPuntiClassificaSquadre,3,0)),SUMIFS(areaVintaACalendario,areaSquadraACalendario,$B4,areaSquadraBCalendario,R$2)+SUMIFS(areaVintaBCalendario,areaSquadraBCalendario,$B4,areaSquadraACalendario,R$2),"-")</f>
        <v>-</v>
      </c>
      <c r="S4" s="33" t="str">
        <f aca="false">IF(AND($B4&lt;&gt;S$2,VLOOKUP($B4,areaCercaPuntiClassificaSquadre,3,0)=VLOOKUP(S$2,areaCercaPuntiClassificaSquadre,3,0)),SUMIFS(areaVintaACalendario,areaSquadraACalendario,$B4,areaSquadraBCalendario,S$2)+SUMIFS(areaVintaBCalendario,areaSquadraBCalendario,$B4,areaSquadraACalendario,S$2),"-")</f>
        <v>-</v>
      </c>
      <c r="T4" s="33" t="str">
        <f aca="false">IF(AND($B4&lt;&gt;T$2,VLOOKUP($B4,areaCercaPuntiClassificaSquadre,3,0)=VLOOKUP(T$2,areaCercaPuntiClassificaSquadre,3,0)),SUMIFS(areaVintaACalendario,areaSquadraACalendario,$B4,areaSquadraBCalendario,T$2)+SUMIFS(areaVintaBCalendario,areaSquadraBCalendario,$B4,areaSquadraACalendario,T$2),"-")</f>
        <v>-</v>
      </c>
      <c r="U4" s="33" t="str">
        <f aca="false">IF(AND($B4&lt;&gt;U$2,VLOOKUP($B4,areaCercaPuntiClassificaSquadre,3,0)=VLOOKUP(U$2,areaCercaPuntiClassificaSquadre,3,0)),SUMIFS(areaVintaACalendario,areaSquadraACalendario,$B4,areaSquadraBCalendario,U$2)+SUMIFS(areaVintaBCalendario,areaSquadraBCalendario,$B4,areaSquadraACalendario,U$2),"-")</f>
        <v>-</v>
      </c>
      <c r="V4" s="33" t="str">
        <f aca="false">IF(AND($B4&lt;&gt;V$2,VLOOKUP($B4,areaCercaPuntiClassificaSquadre,3,0)=VLOOKUP(V$2,areaCercaPuntiClassificaSquadre,3,0)),SUMIFS(areaVintaACalendario,areaSquadraACalendario,$B4,areaSquadraBCalendario,V$2)+SUMIFS(areaVintaBCalendario,areaSquadraBCalendario,$B4,areaSquadraACalendario,V$2),"-")</f>
        <v>-</v>
      </c>
      <c r="Z4" s="35" t="str">
        <f aca="false">IF(AND($B4&lt;&gt;Z$2,VLOOKUP($B4,areaCercaPuntiClassificaSquadre,3,0)=VLOOKUP(Z$2,areaCercaPuntiClassificaSquadre,3,0)),SUMIFS(areaPuntiFattiACalendario,areaSquadraACalendario,$B4,areaSquadraBCalendario,Z$2)+SUMIFS(areaPuntiFattiBCalendario,areaSquadraBCalendario,$B4,areaSquadraACalendario,Z$2),"-")</f>
        <v>-</v>
      </c>
      <c r="AA4" s="35" t="str">
        <f aca="false">IF(AND($B4&lt;&gt;AA$2,VLOOKUP($B4,areaCercaPuntiClassificaSquadre,3,0)=VLOOKUP(AA$2,areaCercaPuntiClassificaSquadre,3,0)),SUMIFS(areaPuntiFattiACalendario,areaSquadraACalendario,$B4,areaSquadraBCalendario,AA$2)+SUMIFS(areaPuntiFattiBCalendario,areaSquadraBCalendario,$B4,areaSquadraACalendario,AA$2),"-")</f>
        <v>-</v>
      </c>
      <c r="AB4" s="35" t="str">
        <f aca="false">IF(AND($B4&lt;&gt;AB$2,VLOOKUP($B4,areaCercaPuntiClassificaSquadre,3,0)=VLOOKUP(AB$2,areaCercaPuntiClassificaSquadre,3,0)),SUMIFS(areaPuntiFattiACalendario,areaSquadraACalendario,$B4,areaSquadraBCalendario,AB$2)+SUMIFS(areaPuntiFattiBCalendario,areaSquadraBCalendario,$B4,areaSquadraACalendario,AB$2),"-")</f>
        <v>-</v>
      </c>
      <c r="AC4" s="35" t="str">
        <f aca="false">IF(AND($B4&lt;&gt;AC$2,VLOOKUP($B4,areaCercaPuntiClassificaSquadre,3,0)=VLOOKUP(AC$2,areaCercaPuntiClassificaSquadre,3,0)),SUMIFS(areaPuntiFattiACalendario,areaSquadraACalendario,$B4,areaSquadraBCalendario,AC$2)+SUMIFS(areaPuntiFattiBCalendario,areaSquadraBCalendario,$B4,areaSquadraACalendario,AC$2),"-")</f>
        <v>-</v>
      </c>
      <c r="AD4" s="35" t="str">
        <f aca="false">IF(AND($B4&lt;&gt;AD$2,VLOOKUP($B4,areaCercaPuntiClassificaSquadre,3,0)=VLOOKUP(AD$2,areaCercaPuntiClassificaSquadre,3,0)),SUMIFS(areaPuntiFattiACalendario,areaSquadraACalendario,$B4,areaSquadraBCalendario,AD$2)+SUMIFS(areaPuntiFattiBCalendario,areaSquadraBCalendario,$B4,areaSquadraACalendario,AD$2),"-")</f>
        <v>-</v>
      </c>
      <c r="AE4" s="35" t="str">
        <f aca="false">IF(AND($B4&lt;&gt;AE$2,VLOOKUP($B4,areaCercaPuntiClassificaSquadre,3,0)=VLOOKUP(AE$2,areaCercaPuntiClassificaSquadre,3,0)),SUMIFS(areaPuntiFattiACalendario,areaSquadraACalendario,$B4,areaSquadraBCalendario,AE$2)+SUMIFS(areaPuntiFattiBCalendario,areaSquadraBCalendario,$B4,areaSquadraACalendario,AE$2),"-")</f>
        <v>-</v>
      </c>
      <c r="AF4" s="35" t="str">
        <f aca="false">IF(AND($B4&lt;&gt;AF$2,VLOOKUP($B4,areaCercaPuntiClassificaSquadre,3,0)=VLOOKUP(AF$2,areaCercaPuntiClassificaSquadre,3,0)),SUMIFS(areaPuntiFattiACalendario,areaSquadraACalendario,$B4,areaSquadraBCalendario,AF$2)+SUMIFS(areaPuntiFattiBCalendario,areaSquadraBCalendario,$B4,areaSquadraACalendario,AF$2),"-")</f>
        <v>-</v>
      </c>
      <c r="AJ4" s="35" t="str">
        <f aca="false">IF(AND($B4&lt;&gt;AJ$2,VLOOKUP($B4,areaCercaPuntiClassificaSquadre,3,0)=VLOOKUP(AJ$2,areaCercaPuntiClassificaSquadre,3,0)),SUMIFS(areaPuntiSubitiACalendario,areaSquadraACalendario,$B4,areaSquadraBCalendario,AJ$2)+SUMIFS(areaPuntiSubitiBCalendario,areaSquadraBCalendario,$B4,areaSquadraACalendario,AJ$2),"-")</f>
        <v>-</v>
      </c>
      <c r="AK4" s="35" t="str">
        <f aca="false">IF(AND($B4&lt;&gt;AK$2,VLOOKUP($B4,areaCercaPuntiClassificaSquadre,3,0)=VLOOKUP(AK$2,areaCercaPuntiClassificaSquadre,3,0)),SUMIFS(areaPuntiSubitiACalendario,areaSquadraACalendario,$B4,areaSquadraBCalendario,AK$2)+SUMIFS(areaPuntiSubitiBCalendario,areaSquadraBCalendario,$B4,areaSquadraACalendario,AK$2),"-")</f>
        <v>-</v>
      </c>
      <c r="AL4" s="35" t="str">
        <f aca="false">IF(AND($B4&lt;&gt;AL$2,VLOOKUP($B4,areaCercaPuntiClassificaSquadre,3,0)=VLOOKUP(AL$2,areaCercaPuntiClassificaSquadre,3,0)),SUMIFS(areaPuntiSubitiACalendario,areaSquadraACalendario,$B4,areaSquadraBCalendario,AL$2)+SUMIFS(areaPuntiSubitiBCalendario,areaSquadraBCalendario,$B4,areaSquadraACalendario,AL$2),"-")</f>
        <v>-</v>
      </c>
      <c r="AM4" s="35" t="str">
        <f aca="false">IF(AND($B4&lt;&gt;AM$2,VLOOKUP($B4,areaCercaPuntiClassificaSquadre,3,0)=VLOOKUP(AM$2,areaCercaPuntiClassificaSquadre,3,0)),SUMIFS(areaPuntiSubitiACalendario,areaSquadraACalendario,$B4,areaSquadraBCalendario,AM$2)+SUMIFS(areaPuntiSubitiBCalendario,areaSquadraBCalendario,$B4,areaSquadraACalendario,AM$2),"-")</f>
        <v>-</v>
      </c>
      <c r="AN4" s="35" t="str">
        <f aca="false">IF(AND($B4&lt;&gt;AN$2,VLOOKUP($B4,areaCercaPuntiClassificaSquadre,3,0)=VLOOKUP(AN$2,areaCercaPuntiClassificaSquadre,3,0)),SUMIFS(areaPuntiSubitiACalendario,areaSquadraACalendario,$B4,areaSquadraBCalendario,AN$2)+SUMIFS(areaPuntiSubitiBCalendario,areaSquadraBCalendario,$B4,areaSquadraACalendario,AN$2),"-")</f>
        <v>-</v>
      </c>
      <c r="AO4" s="35" t="str">
        <f aca="false">IF(AND($B4&lt;&gt;AO$2,VLOOKUP($B4,areaCercaPuntiClassificaSquadre,3,0)=VLOOKUP(AO$2,areaCercaPuntiClassificaSquadre,3,0)),SUMIFS(areaPuntiSubitiACalendario,areaSquadraACalendario,$B4,areaSquadraBCalendario,AO$2)+SUMIFS(areaPuntiSubitiBCalendario,areaSquadraBCalendario,$B4,areaSquadraACalendario,AO$2),"-")</f>
        <v>-</v>
      </c>
      <c r="AP4" s="35" t="str">
        <f aca="false">IF(AND($B4&lt;&gt;AP$2,VLOOKUP($B4,areaCercaPuntiClassificaSquadre,3,0)=VLOOKUP(AP$2,areaCercaPuntiClassificaSquadre,3,0)),SUMIFS(areaPuntiSubitiACalendario,areaSquadraACalendario,$B4,areaSquadraBCalendario,AP$2)+SUMIFS(areaPuntiSubitiBCalendario,areaSquadraBCalendario,$B4,areaSquadraACalendario,AP$2),"-")</f>
        <v>-</v>
      </c>
      <c r="AT4" s="57" t="n">
        <f aca="false">IF(SUM($AJ4:$AS4)&gt;0,ROUND(SUM($Z4:$AI4)/SUM($AJ4:$AS4),5),0)</f>
        <v>0</v>
      </c>
    </row>
    <row r="5" customFormat="false" ht="15" hidden="false" customHeight="false" outlineLevel="0" collapsed="false">
      <c r="A5" s="33" t="n">
        <f aca="false">COUNTIF(areaCoefficienteSquadre,"&gt;="&amp;$C5)-1</f>
        <v>5</v>
      </c>
      <c r="B5" s="15" t="str">
        <f aca="false">Squadre!A5&amp;""</f>
        <v>Cinghiali</v>
      </c>
      <c r="C5" s="68" t="str">
        <f aca="false">TEXT($D5,"000000")&amp;TEXT(SUM($P5:$Y5),"+000000;-000000")&amp;TEXT($AT5*100000,"+000000;-000000")&amp;TEXT($O5*100000,"+000000;-000000")&amp;TEXT(_xlfn.ORG.LIBREOFFICE.RANDBETWEEN.NV(0,999999),"+000000;-000000")</f>
        <v>000010+000001+104167+071019+913165</v>
      </c>
      <c r="D5" s="33" t="n">
        <f aca="false">F5*constPuntiVittoria+G5*constPuntiSconfitta+H5*constPuntiForfait</f>
        <v>10</v>
      </c>
      <c r="E5" s="33" t="n">
        <f aca="false">SUM(F5:H5)</f>
        <v>6</v>
      </c>
      <c r="F5" s="33" t="n">
        <f aca="false">SUMIF(areaSquadraACalendario,B5,areaVintaACalendario)+SUMIF(areaSquadraBCalendario,B5,areaVintaBCalendario)</f>
        <v>2</v>
      </c>
      <c r="G5" s="33" t="n">
        <f aca="false">SUMIF(areaSquadraACalendario,B5,areaPersaACalendario)+SUMIF(areaSquadraBCalendario,B5,areaPersaBCalendario)</f>
        <v>4</v>
      </c>
      <c r="H5" s="33" t="n">
        <f aca="false">SUMIF(areaSquadraACalendario,B5,areaForfaitACalendario)+SUMIF(areaSquadraBCalendario,B5,areaForfaitBCalendario)</f>
        <v>0</v>
      </c>
      <c r="I5" s="33" t="n">
        <f aca="false">SUMIF(areaSquadraACalendario,B5,areaPuntiFattiACalendario)+SUMIF(areaSquadraBCalendario,B5,areaPuntiFattiBCalendario)</f>
        <v>223</v>
      </c>
      <c r="J5" s="33" t="n">
        <f aca="false">SUMIF(areaSquadraACalendario,B5,areaPuntiSubitiACalendario)+SUMIF(areaSquadraBCalendario,B5,areaPuntiSubitiBCalendario)</f>
        <v>314</v>
      </c>
      <c r="K5" s="36" t="n">
        <f aca="false">SUMIF(areaSquadraACalendario,B5,areaDifferenzaPuntiACalendario)+SUMIF(areaSquadraBCalendario,B5,areaDifferenzaPuntiBCalendario)</f>
        <v>-91</v>
      </c>
      <c r="L5" s="33" t="n">
        <f aca="false">IF(E5=0,0,ROUND(I5/E5,2))</f>
        <v>37.17</v>
      </c>
      <c r="M5" s="33" t="n">
        <f aca="false">IF(E5=0,0,ROUND(J5/E5,2))</f>
        <v>52.33</v>
      </c>
      <c r="N5" s="56" t="n">
        <f aca="false">IF(E5=0,0,ROUND(K5/E5,2))</f>
        <v>-15.17</v>
      </c>
      <c r="O5" s="57" t="n">
        <f aca="false">ROUND(I5/J5,5)</f>
        <v>0.71019</v>
      </c>
      <c r="P5" s="33" t="str">
        <f aca="false">IF(AND($B5&lt;&gt;P$2,VLOOKUP($B5,areaCercaPuntiClassificaSquadre,3,0)=VLOOKUP(P$2,areaCercaPuntiClassificaSquadre,3,0)),SUMIFS(areaVintaACalendario,areaSquadraACalendario,$B5,areaSquadraBCalendario,P$2)+SUMIFS(areaVintaBCalendario,areaSquadraBCalendario,$B5,areaSquadraACalendario,P$2),"-")</f>
        <v>-</v>
      </c>
      <c r="Q5" s="33" t="str">
        <f aca="false">IF(AND($B5&lt;&gt;Q$2,VLOOKUP($B5,areaCercaPuntiClassificaSquadre,3,0)=VLOOKUP(Q$2,areaCercaPuntiClassificaSquadre,3,0)),SUMIFS(areaVintaACalendario,areaSquadraACalendario,$B5,areaSquadraBCalendario,Q$2)+SUMIFS(areaVintaBCalendario,areaSquadraBCalendario,$B5,areaSquadraACalendario,Q$2),"-")</f>
        <v>-</v>
      </c>
      <c r="R5" s="33" t="str">
        <f aca="false">IF(AND($B5&lt;&gt;R$2,VLOOKUP($B5,areaCercaPuntiClassificaSquadre,3,0)=VLOOKUP(R$2,areaCercaPuntiClassificaSquadre,3,0)),SUMIFS(areaVintaACalendario,areaSquadraACalendario,$B5,areaSquadraBCalendario,R$2)+SUMIFS(areaVintaBCalendario,areaSquadraBCalendario,$B5,areaSquadraACalendario,R$2),"-")</f>
        <v>-</v>
      </c>
      <c r="S5" s="33" t="str">
        <f aca="false">IF(AND($B5&lt;&gt;S$2,VLOOKUP($B5,areaCercaPuntiClassificaSquadre,3,0)=VLOOKUP(S$2,areaCercaPuntiClassificaSquadre,3,0)),SUMIFS(areaVintaACalendario,areaSquadraACalendario,$B5,areaSquadraBCalendario,S$2)+SUMIFS(areaVintaBCalendario,areaSquadraBCalendario,$B5,areaSquadraACalendario,S$2),"-")</f>
        <v>-</v>
      </c>
      <c r="T5" s="33" t="str">
        <f aca="false">IF(AND($B5&lt;&gt;T$2,VLOOKUP($B5,areaCercaPuntiClassificaSquadre,3,0)=VLOOKUP(T$2,areaCercaPuntiClassificaSquadre,3,0)),SUMIFS(areaVintaACalendario,areaSquadraACalendario,$B5,areaSquadraBCalendario,T$2)+SUMIFS(areaVintaBCalendario,areaSquadraBCalendario,$B5,areaSquadraACalendario,T$2),"-")</f>
        <v>-</v>
      </c>
      <c r="U5" s="33" t="str">
        <f aca="false">IF(AND($B5&lt;&gt;U$2,VLOOKUP($B5,areaCercaPuntiClassificaSquadre,3,0)=VLOOKUP(U$2,areaCercaPuntiClassificaSquadre,3,0)),SUMIFS(areaVintaACalendario,areaSquadraACalendario,$B5,areaSquadraBCalendario,U$2)+SUMIFS(areaVintaBCalendario,areaSquadraBCalendario,$B5,areaSquadraACalendario,U$2),"-")</f>
        <v>-</v>
      </c>
      <c r="V5" s="33" t="n">
        <f aca="false">IF(AND($B5&lt;&gt;V$2,VLOOKUP($B5,areaCercaPuntiClassificaSquadre,3,0)=VLOOKUP(V$2,areaCercaPuntiClassificaSquadre,3,0)),SUMIFS(areaVintaACalendario,areaSquadraACalendario,$B5,areaSquadraBCalendario,V$2)+SUMIFS(areaVintaBCalendario,areaSquadraBCalendario,$B5,areaSquadraACalendario,V$2),"-")</f>
        <v>1</v>
      </c>
      <c r="Z5" s="35" t="str">
        <f aca="false">IF(AND($B5&lt;&gt;Z$2,VLOOKUP($B5,areaCercaPuntiClassificaSquadre,3,0)=VLOOKUP(Z$2,areaCercaPuntiClassificaSquadre,3,0)),SUMIFS(areaPuntiFattiACalendario,areaSquadraACalendario,$B5,areaSquadraBCalendario,Z$2)+SUMIFS(areaPuntiFattiBCalendario,areaSquadraBCalendario,$B5,areaSquadraACalendario,Z$2),"-")</f>
        <v>-</v>
      </c>
      <c r="AA5" s="35" t="str">
        <f aca="false">IF(AND($B5&lt;&gt;AA$2,VLOOKUP($B5,areaCercaPuntiClassificaSquadre,3,0)=VLOOKUP(AA$2,areaCercaPuntiClassificaSquadre,3,0)),SUMIFS(areaPuntiFattiACalendario,areaSquadraACalendario,$B5,areaSquadraBCalendario,AA$2)+SUMIFS(areaPuntiFattiBCalendario,areaSquadraBCalendario,$B5,areaSquadraACalendario,AA$2),"-")</f>
        <v>-</v>
      </c>
      <c r="AB5" s="35" t="str">
        <f aca="false">IF(AND($B5&lt;&gt;AB$2,VLOOKUP($B5,areaCercaPuntiClassificaSquadre,3,0)=VLOOKUP(AB$2,areaCercaPuntiClassificaSquadre,3,0)),SUMIFS(areaPuntiFattiACalendario,areaSquadraACalendario,$B5,areaSquadraBCalendario,AB$2)+SUMIFS(areaPuntiFattiBCalendario,areaSquadraBCalendario,$B5,areaSquadraACalendario,AB$2),"-")</f>
        <v>-</v>
      </c>
      <c r="AC5" s="35" t="str">
        <f aca="false">IF(AND($B5&lt;&gt;AC$2,VLOOKUP($B5,areaCercaPuntiClassificaSquadre,3,0)=VLOOKUP(AC$2,areaCercaPuntiClassificaSquadre,3,0)),SUMIFS(areaPuntiFattiACalendario,areaSquadraACalendario,$B5,areaSquadraBCalendario,AC$2)+SUMIFS(areaPuntiFattiBCalendario,areaSquadraBCalendario,$B5,areaSquadraACalendario,AC$2),"-")</f>
        <v>-</v>
      </c>
      <c r="AD5" s="35" t="str">
        <f aca="false">IF(AND($B5&lt;&gt;AD$2,VLOOKUP($B5,areaCercaPuntiClassificaSquadre,3,0)=VLOOKUP(AD$2,areaCercaPuntiClassificaSquadre,3,0)),SUMIFS(areaPuntiFattiACalendario,areaSquadraACalendario,$B5,areaSquadraBCalendario,AD$2)+SUMIFS(areaPuntiFattiBCalendario,areaSquadraBCalendario,$B5,areaSquadraACalendario,AD$2),"-")</f>
        <v>-</v>
      </c>
      <c r="AE5" s="35" t="str">
        <f aca="false">IF(AND($B5&lt;&gt;AE$2,VLOOKUP($B5,areaCercaPuntiClassificaSquadre,3,0)=VLOOKUP(AE$2,areaCercaPuntiClassificaSquadre,3,0)),SUMIFS(areaPuntiFattiACalendario,areaSquadraACalendario,$B5,areaSquadraBCalendario,AE$2)+SUMIFS(areaPuntiFattiBCalendario,areaSquadraBCalendario,$B5,areaSquadraACalendario,AE$2),"-")</f>
        <v>-</v>
      </c>
      <c r="AF5" s="35" t="n">
        <f aca="false">IF(AND($B5&lt;&gt;AF$2,VLOOKUP($B5,areaCercaPuntiClassificaSquadre,3,0)=VLOOKUP(AF$2,areaCercaPuntiClassificaSquadre,3,0)),SUMIFS(areaPuntiFattiACalendario,areaSquadraACalendario,$B5,areaSquadraBCalendario,AF$2)+SUMIFS(areaPuntiFattiBCalendario,areaSquadraBCalendario,$B5,areaSquadraACalendario,AF$2),"-")</f>
        <v>50</v>
      </c>
      <c r="AJ5" s="35" t="str">
        <f aca="false">IF(AND($B5&lt;&gt;AJ$2,VLOOKUP($B5,areaCercaPuntiClassificaSquadre,3,0)=VLOOKUP(AJ$2,areaCercaPuntiClassificaSquadre,3,0)),SUMIFS(areaPuntiSubitiACalendario,areaSquadraACalendario,$B5,areaSquadraBCalendario,AJ$2)+SUMIFS(areaPuntiSubitiBCalendario,areaSquadraBCalendario,$B5,areaSquadraACalendario,AJ$2),"-")</f>
        <v>-</v>
      </c>
      <c r="AK5" s="35" t="str">
        <f aca="false">IF(AND($B5&lt;&gt;AK$2,VLOOKUP($B5,areaCercaPuntiClassificaSquadre,3,0)=VLOOKUP(AK$2,areaCercaPuntiClassificaSquadre,3,0)),SUMIFS(areaPuntiSubitiACalendario,areaSquadraACalendario,$B5,areaSquadraBCalendario,AK$2)+SUMIFS(areaPuntiSubitiBCalendario,areaSquadraBCalendario,$B5,areaSquadraACalendario,AK$2),"-")</f>
        <v>-</v>
      </c>
      <c r="AL5" s="35" t="str">
        <f aca="false">IF(AND($B5&lt;&gt;AL$2,VLOOKUP($B5,areaCercaPuntiClassificaSquadre,3,0)=VLOOKUP(AL$2,areaCercaPuntiClassificaSquadre,3,0)),SUMIFS(areaPuntiSubitiACalendario,areaSquadraACalendario,$B5,areaSquadraBCalendario,AL$2)+SUMIFS(areaPuntiSubitiBCalendario,areaSquadraBCalendario,$B5,areaSquadraACalendario,AL$2),"-")</f>
        <v>-</v>
      </c>
      <c r="AM5" s="35" t="str">
        <f aca="false">IF(AND($B5&lt;&gt;AM$2,VLOOKUP($B5,areaCercaPuntiClassificaSquadre,3,0)=VLOOKUP(AM$2,areaCercaPuntiClassificaSquadre,3,0)),SUMIFS(areaPuntiSubitiACalendario,areaSquadraACalendario,$B5,areaSquadraBCalendario,AM$2)+SUMIFS(areaPuntiSubitiBCalendario,areaSquadraBCalendario,$B5,areaSquadraACalendario,AM$2),"-")</f>
        <v>-</v>
      </c>
      <c r="AN5" s="35" t="str">
        <f aca="false">IF(AND($B5&lt;&gt;AN$2,VLOOKUP($B5,areaCercaPuntiClassificaSquadre,3,0)=VLOOKUP(AN$2,areaCercaPuntiClassificaSquadre,3,0)),SUMIFS(areaPuntiSubitiACalendario,areaSquadraACalendario,$B5,areaSquadraBCalendario,AN$2)+SUMIFS(areaPuntiSubitiBCalendario,areaSquadraBCalendario,$B5,areaSquadraACalendario,AN$2),"-")</f>
        <v>-</v>
      </c>
      <c r="AO5" s="35" t="str">
        <f aca="false">IF(AND($B5&lt;&gt;AO$2,VLOOKUP($B5,areaCercaPuntiClassificaSquadre,3,0)=VLOOKUP(AO$2,areaCercaPuntiClassificaSquadre,3,0)),SUMIFS(areaPuntiSubitiACalendario,areaSquadraACalendario,$B5,areaSquadraBCalendario,AO$2)+SUMIFS(areaPuntiSubitiBCalendario,areaSquadraBCalendario,$B5,areaSquadraACalendario,AO$2),"-")</f>
        <v>-</v>
      </c>
      <c r="AP5" s="35" t="n">
        <f aca="false">IF(AND($B5&lt;&gt;AP$2,VLOOKUP($B5,areaCercaPuntiClassificaSquadre,3,0)=VLOOKUP(AP$2,areaCercaPuntiClassificaSquadre,3,0)),SUMIFS(areaPuntiSubitiACalendario,areaSquadraACalendario,$B5,areaSquadraBCalendario,AP$2)+SUMIFS(areaPuntiSubitiBCalendario,areaSquadraBCalendario,$B5,areaSquadraACalendario,AP$2),"-")</f>
        <v>48</v>
      </c>
      <c r="AT5" s="57" t="n">
        <f aca="false">IF(SUM($AJ5:$AS5)&gt;0,ROUND(SUM($Z5:$AI5)/SUM($AJ5:$AS5),5),0)</f>
        <v>1.04167</v>
      </c>
    </row>
    <row r="6" customFormat="false" ht="15" hidden="false" customHeight="false" outlineLevel="0" collapsed="false">
      <c r="A6" s="33" t="n">
        <f aca="false">COUNTIF(areaCoefficienteSquadre,"&gt;="&amp;$C6)-1</f>
        <v>2</v>
      </c>
      <c r="B6" s="15" t="str">
        <f aca="false">Squadre!A6&amp;""</f>
        <v>Delfini</v>
      </c>
      <c r="C6" s="68" t="str">
        <f aca="false">TEXT($D6,"000000")&amp;TEXT(SUM($P6:$Y6),"+000000;-000000")&amp;TEXT($AT6*100000,"+000000;-000000")&amp;TEXT($O6*100000,"+000000;-000000")&amp;TEXT(_xlfn.ORG.LIBREOFFICE.RANDBETWEEN.NV(0,999999),"+000000;-000000")</f>
        <v>000016+000000+092453+125591+310493</v>
      </c>
      <c r="D6" s="33" t="n">
        <f aca="false">F6*constPuntiVittoria+G6*constPuntiSconfitta+H6*constPuntiForfait</f>
        <v>16</v>
      </c>
      <c r="E6" s="33" t="n">
        <f aca="false">SUM(F6:H6)</f>
        <v>6</v>
      </c>
      <c r="F6" s="33" t="n">
        <f aca="false">SUMIF(areaSquadraACalendario,B6,areaVintaACalendario)+SUMIF(areaSquadraBCalendario,B6,areaVintaBCalendario)</f>
        <v>5</v>
      </c>
      <c r="G6" s="33" t="n">
        <f aca="false">SUMIF(areaSquadraACalendario,B6,areaPersaACalendario)+SUMIF(areaSquadraBCalendario,B6,areaPersaBCalendario)</f>
        <v>1</v>
      </c>
      <c r="H6" s="33" t="n">
        <f aca="false">SUMIF(areaSquadraACalendario,B6,areaForfaitACalendario)+SUMIF(areaSquadraBCalendario,B6,areaForfaitBCalendario)</f>
        <v>0</v>
      </c>
      <c r="I6" s="33" t="n">
        <f aca="false">SUMIF(areaSquadraACalendario,B6,areaPuntiFattiACalendario)+SUMIF(areaSquadraBCalendario,B6,areaPuntiFattiBCalendario)</f>
        <v>319</v>
      </c>
      <c r="J6" s="33" t="n">
        <f aca="false">SUMIF(areaSquadraACalendario,B6,areaPuntiSubitiACalendario)+SUMIF(areaSquadraBCalendario,B6,areaPuntiSubitiBCalendario)</f>
        <v>254</v>
      </c>
      <c r="K6" s="36" t="n">
        <f aca="false">SUMIF(areaSquadraACalendario,B6,areaDifferenzaPuntiACalendario)+SUMIF(areaSquadraBCalendario,B6,areaDifferenzaPuntiBCalendario)</f>
        <v>65</v>
      </c>
      <c r="L6" s="33" t="n">
        <f aca="false">IF(E6=0,0,ROUND(I6/E6,2))</f>
        <v>53.17</v>
      </c>
      <c r="M6" s="33" t="n">
        <f aca="false">IF(E6=0,0,ROUND(J6/E6,2))</f>
        <v>42.33</v>
      </c>
      <c r="N6" s="56" t="n">
        <f aca="false">IF(E6=0,0,ROUND(K6/E6,2))</f>
        <v>10.83</v>
      </c>
      <c r="O6" s="57" t="n">
        <f aca="false">ROUND(I6/J6,5)</f>
        <v>1.25591</v>
      </c>
      <c r="P6" s="33" t="str">
        <f aca="false">IF(AND($B6&lt;&gt;P$2,VLOOKUP($B6,areaCercaPuntiClassificaSquadre,3,0)=VLOOKUP(P$2,areaCercaPuntiClassificaSquadre,3,0)),SUMIFS(areaVintaACalendario,areaSquadraACalendario,$B6,areaSquadraBCalendario,P$2)+SUMIFS(areaVintaBCalendario,areaSquadraBCalendario,$B6,areaSquadraACalendario,P$2),"-")</f>
        <v>-</v>
      </c>
      <c r="Q6" s="33" t="str">
        <f aca="false">IF(AND($B6&lt;&gt;Q$2,VLOOKUP($B6,areaCercaPuntiClassificaSquadre,3,0)=VLOOKUP(Q$2,areaCercaPuntiClassificaSquadre,3,0)),SUMIFS(areaVintaACalendario,areaSquadraACalendario,$B6,areaSquadraBCalendario,Q$2)+SUMIFS(areaVintaBCalendario,areaSquadraBCalendario,$B6,areaSquadraACalendario,Q$2),"-")</f>
        <v>-</v>
      </c>
      <c r="R6" s="33" t="str">
        <f aca="false">IF(AND($B6&lt;&gt;R$2,VLOOKUP($B6,areaCercaPuntiClassificaSquadre,3,0)=VLOOKUP(R$2,areaCercaPuntiClassificaSquadre,3,0)),SUMIFS(areaVintaACalendario,areaSquadraACalendario,$B6,areaSquadraBCalendario,R$2)+SUMIFS(areaVintaBCalendario,areaSquadraBCalendario,$B6,areaSquadraACalendario,R$2),"-")</f>
        <v>-</v>
      </c>
      <c r="S6" s="33" t="str">
        <f aca="false">IF(AND($B6&lt;&gt;S$2,VLOOKUP($B6,areaCercaPuntiClassificaSquadre,3,0)=VLOOKUP(S$2,areaCercaPuntiClassificaSquadre,3,0)),SUMIFS(areaVintaACalendario,areaSquadraACalendario,$B6,areaSquadraBCalendario,S$2)+SUMIFS(areaVintaBCalendario,areaSquadraBCalendario,$B6,areaSquadraACalendario,S$2),"-")</f>
        <v>-</v>
      </c>
      <c r="T6" s="33" t="str">
        <f aca="false">IF(AND($B6&lt;&gt;T$2,VLOOKUP($B6,areaCercaPuntiClassificaSquadre,3,0)=VLOOKUP(T$2,areaCercaPuntiClassificaSquadre,3,0)),SUMIFS(areaVintaACalendario,areaSquadraACalendario,$B6,areaSquadraBCalendario,T$2)+SUMIFS(areaVintaBCalendario,areaSquadraBCalendario,$B6,areaSquadraACalendario,T$2),"-")</f>
        <v>-</v>
      </c>
      <c r="U6" s="33" t="n">
        <f aca="false">IF(AND($B6&lt;&gt;U$2,VLOOKUP($B6,areaCercaPuntiClassificaSquadre,3,0)=VLOOKUP(U$2,areaCercaPuntiClassificaSquadre,3,0)),SUMIFS(areaVintaACalendario,areaSquadraACalendario,$B6,areaSquadraBCalendario,U$2)+SUMIFS(areaVintaBCalendario,areaSquadraBCalendario,$B6,areaSquadraACalendario,U$2),"-")</f>
        <v>0</v>
      </c>
      <c r="V6" s="33" t="str">
        <f aca="false">IF(AND($B6&lt;&gt;V$2,VLOOKUP($B6,areaCercaPuntiClassificaSquadre,3,0)=VLOOKUP(V$2,areaCercaPuntiClassificaSquadre,3,0)),SUMIFS(areaVintaACalendario,areaSquadraACalendario,$B6,areaSquadraBCalendario,V$2)+SUMIFS(areaVintaBCalendario,areaSquadraBCalendario,$B6,areaSquadraACalendario,V$2),"-")</f>
        <v>-</v>
      </c>
      <c r="Z6" s="35" t="str">
        <f aca="false">IF(AND($B6&lt;&gt;Z$2,VLOOKUP($B6,areaCercaPuntiClassificaSquadre,3,0)=VLOOKUP(Z$2,areaCercaPuntiClassificaSquadre,3,0)),SUMIFS(areaPuntiFattiACalendario,areaSquadraACalendario,$B6,areaSquadraBCalendario,Z$2)+SUMIFS(areaPuntiFattiBCalendario,areaSquadraBCalendario,$B6,areaSquadraACalendario,Z$2),"-")</f>
        <v>-</v>
      </c>
      <c r="AA6" s="35" t="str">
        <f aca="false">IF(AND($B6&lt;&gt;AA$2,VLOOKUP($B6,areaCercaPuntiClassificaSquadre,3,0)=VLOOKUP(AA$2,areaCercaPuntiClassificaSquadre,3,0)),SUMIFS(areaPuntiFattiACalendario,areaSquadraACalendario,$B6,areaSquadraBCalendario,AA$2)+SUMIFS(areaPuntiFattiBCalendario,areaSquadraBCalendario,$B6,areaSquadraACalendario,AA$2),"-")</f>
        <v>-</v>
      </c>
      <c r="AB6" s="35" t="str">
        <f aca="false">IF(AND($B6&lt;&gt;AB$2,VLOOKUP($B6,areaCercaPuntiClassificaSquadre,3,0)=VLOOKUP(AB$2,areaCercaPuntiClassificaSquadre,3,0)),SUMIFS(areaPuntiFattiACalendario,areaSquadraACalendario,$B6,areaSquadraBCalendario,AB$2)+SUMIFS(areaPuntiFattiBCalendario,areaSquadraBCalendario,$B6,areaSquadraACalendario,AB$2),"-")</f>
        <v>-</v>
      </c>
      <c r="AC6" s="35" t="str">
        <f aca="false">IF(AND($B6&lt;&gt;AC$2,VLOOKUP($B6,areaCercaPuntiClassificaSquadre,3,0)=VLOOKUP(AC$2,areaCercaPuntiClassificaSquadre,3,0)),SUMIFS(areaPuntiFattiACalendario,areaSquadraACalendario,$B6,areaSquadraBCalendario,AC$2)+SUMIFS(areaPuntiFattiBCalendario,areaSquadraBCalendario,$B6,areaSquadraACalendario,AC$2),"-")</f>
        <v>-</v>
      </c>
      <c r="AD6" s="35" t="str">
        <f aca="false">IF(AND($B6&lt;&gt;AD$2,VLOOKUP($B6,areaCercaPuntiClassificaSquadre,3,0)=VLOOKUP(AD$2,areaCercaPuntiClassificaSquadre,3,0)),SUMIFS(areaPuntiFattiACalendario,areaSquadraACalendario,$B6,areaSquadraBCalendario,AD$2)+SUMIFS(areaPuntiFattiBCalendario,areaSquadraBCalendario,$B6,areaSquadraACalendario,AD$2),"-")</f>
        <v>-</v>
      </c>
      <c r="AE6" s="35" t="n">
        <f aca="false">IF(AND($B6&lt;&gt;AE$2,VLOOKUP($B6,areaCercaPuntiClassificaSquadre,3,0)=VLOOKUP(AE$2,areaCercaPuntiClassificaSquadre,3,0)),SUMIFS(areaPuntiFattiACalendario,areaSquadraACalendario,$B6,areaSquadraBCalendario,AE$2)+SUMIFS(areaPuntiFattiBCalendario,areaSquadraBCalendario,$B6,areaSquadraACalendario,AE$2),"-")</f>
        <v>49</v>
      </c>
      <c r="AF6" s="35" t="str">
        <f aca="false">IF(AND($B6&lt;&gt;AF$2,VLOOKUP($B6,areaCercaPuntiClassificaSquadre,3,0)=VLOOKUP(AF$2,areaCercaPuntiClassificaSquadre,3,0)),SUMIFS(areaPuntiFattiACalendario,areaSquadraACalendario,$B6,areaSquadraBCalendario,AF$2)+SUMIFS(areaPuntiFattiBCalendario,areaSquadraBCalendario,$B6,areaSquadraACalendario,AF$2),"-")</f>
        <v>-</v>
      </c>
      <c r="AJ6" s="35" t="str">
        <f aca="false">IF(AND($B6&lt;&gt;AJ$2,VLOOKUP($B6,areaCercaPuntiClassificaSquadre,3,0)=VLOOKUP(AJ$2,areaCercaPuntiClassificaSquadre,3,0)),SUMIFS(areaPuntiSubitiACalendario,areaSquadraACalendario,$B6,areaSquadraBCalendario,AJ$2)+SUMIFS(areaPuntiSubitiBCalendario,areaSquadraBCalendario,$B6,areaSquadraACalendario,AJ$2),"-")</f>
        <v>-</v>
      </c>
      <c r="AK6" s="35" t="str">
        <f aca="false">IF(AND($B6&lt;&gt;AK$2,VLOOKUP($B6,areaCercaPuntiClassificaSquadre,3,0)=VLOOKUP(AK$2,areaCercaPuntiClassificaSquadre,3,0)),SUMIFS(areaPuntiSubitiACalendario,areaSquadraACalendario,$B6,areaSquadraBCalendario,AK$2)+SUMIFS(areaPuntiSubitiBCalendario,areaSquadraBCalendario,$B6,areaSquadraACalendario,AK$2),"-")</f>
        <v>-</v>
      </c>
      <c r="AL6" s="35" t="str">
        <f aca="false">IF(AND($B6&lt;&gt;AL$2,VLOOKUP($B6,areaCercaPuntiClassificaSquadre,3,0)=VLOOKUP(AL$2,areaCercaPuntiClassificaSquadre,3,0)),SUMIFS(areaPuntiSubitiACalendario,areaSquadraACalendario,$B6,areaSquadraBCalendario,AL$2)+SUMIFS(areaPuntiSubitiBCalendario,areaSquadraBCalendario,$B6,areaSquadraACalendario,AL$2),"-")</f>
        <v>-</v>
      </c>
      <c r="AM6" s="35" t="str">
        <f aca="false">IF(AND($B6&lt;&gt;AM$2,VLOOKUP($B6,areaCercaPuntiClassificaSquadre,3,0)=VLOOKUP(AM$2,areaCercaPuntiClassificaSquadre,3,0)),SUMIFS(areaPuntiSubitiACalendario,areaSquadraACalendario,$B6,areaSquadraBCalendario,AM$2)+SUMIFS(areaPuntiSubitiBCalendario,areaSquadraBCalendario,$B6,areaSquadraACalendario,AM$2),"-")</f>
        <v>-</v>
      </c>
      <c r="AN6" s="35" t="str">
        <f aca="false">IF(AND($B6&lt;&gt;AN$2,VLOOKUP($B6,areaCercaPuntiClassificaSquadre,3,0)=VLOOKUP(AN$2,areaCercaPuntiClassificaSquadre,3,0)),SUMIFS(areaPuntiSubitiACalendario,areaSquadraACalendario,$B6,areaSquadraBCalendario,AN$2)+SUMIFS(areaPuntiSubitiBCalendario,areaSquadraBCalendario,$B6,areaSquadraACalendario,AN$2),"-")</f>
        <v>-</v>
      </c>
      <c r="AO6" s="35" t="n">
        <f aca="false">IF(AND($B6&lt;&gt;AO$2,VLOOKUP($B6,areaCercaPuntiClassificaSquadre,3,0)=VLOOKUP(AO$2,areaCercaPuntiClassificaSquadre,3,0)),SUMIFS(areaPuntiSubitiACalendario,areaSquadraACalendario,$B6,areaSquadraBCalendario,AO$2)+SUMIFS(areaPuntiSubitiBCalendario,areaSquadraBCalendario,$B6,areaSquadraACalendario,AO$2),"-")</f>
        <v>53</v>
      </c>
      <c r="AP6" s="35" t="str">
        <f aca="false">IF(AND($B6&lt;&gt;AP$2,VLOOKUP($B6,areaCercaPuntiClassificaSquadre,3,0)=VLOOKUP(AP$2,areaCercaPuntiClassificaSquadre,3,0)),SUMIFS(areaPuntiSubitiACalendario,areaSquadraACalendario,$B6,areaSquadraBCalendario,AP$2)+SUMIFS(areaPuntiSubitiBCalendario,areaSquadraBCalendario,$B6,areaSquadraACalendario,AP$2),"-")</f>
        <v>-</v>
      </c>
      <c r="AT6" s="57" t="n">
        <f aca="false">IF(SUM($AJ6:$AS6)&gt;0,ROUND(SUM($Z6:$AI6)/SUM($AJ6:$AS6),5),0)</f>
        <v>0.92453</v>
      </c>
    </row>
    <row r="7" customFormat="false" ht="15" hidden="false" customHeight="false" outlineLevel="0" collapsed="false">
      <c r="A7" s="33" t="n">
        <f aca="false">COUNTIF(areaCoefficienteSquadre,"&gt;="&amp;$C7)-1</f>
        <v>3</v>
      </c>
      <c r="B7" s="15" t="str">
        <f aca="false">Squadre!A7&amp;""</f>
        <v>Elefanti</v>
      </c>
      <c r="C7" s="68" t="str">
        <f aca="false">TEXT($D7,"000000")&amp;TEXT(SUM($P7:$Y7),"+000000;-000000")&amp;TEXT($AT7*100000,"+000000;-000000")&amp;TEXT($O7*100000,"+000000;-000000")&amp;TEXT(_xlfn.ORG.LIBREOFFICE.RANDBETWEEN.NV(0,999999),"+000000;-000000")</f>
        <v>000014+000000+000000+142105+075057</v>
      </c>
      <c r="D7" s="33" t="n">
        <f aca="false">F7*constPuntiVittoria+G7*constPuntiSconfitta+H7*constPuntiForfait</f>
        <v>14</v>
      </c>
      <c r="E7" s="33" t="n">
        <f aca="false">SUM(F7:H7)</f>
        <v>6</v>
      </c>
      <c r="F7" s="33" t="n">
        <f aca="false">SUMIF(areaSquadraACalendario,B7,areaVintaACalendario)+SUMIF(areaSquadraBCalendario,B7,areaVintaBCalendario)</f>
        <v>4</v>
      </c>
      <c r="G7" s="33" t="n">
        <f aca="false">SUMIF(areaSquadraACalendario,B7,areaPersaACalendario)+SUMIF(areaSquadraBCalendario,B7,areaPersaBCalendario)</f>
        <v>2</v>
      </c>
      <c r="H7" s="33" t="n">
        <f aca="false">SUMIF(areaSquadraACalendario,B7,areaForfaitACalendario)+SUMIF(areaSquadraBCalendario,B7,areaForfaitBCalendario)</f>
        <v>0</v>
      </c>
      <c r="I7" s="33" t="n">
        <f aca="false">SUMIF(areaSquadraACalendario,B7,areaPuntiFattiACalendario)+SUMIF(areaSquadraBCalendario,B7,areaPuntiFattiBCalendario)</f>
        <v>351</v>
      </c>
      <c r="J7" s="33" t="n">
        <f aca="false">SUMIF(areaSquadraACalendario,B7,areaPuntiSubitiACalendario)+SUMIF(areaSquadraBCalendario,B7,areaPuntiSubitiBCalendario)</f>
        <v>247</v>
      </c>
      <c r="K7" s="36" t="n">
        <f aca="false">SUMIF(areaSquadraACalendario,B7,areaDifferenzaPuntiACalendario)+SUMIF(areaSquadraBCalendario,B7,areaDifferenzaPuntiBCalendario)</f>
        <v>104</v>
      </c>
      <c r="L7" s="33" t="n">
        <f aca="false">IF(E7=0,0,ROUND(I7/E7,2))</f>
        <v>58.5</v>
      </c>
      <c r="M7" s="33" t="n">
        <f aca="false">IF(E7=0,0,ROUND(J7/E7,2))</f>
        <v>41.17</v>
      </c>
      <c r="N7" s="56" t="n">
        <f aca="false">IF(E7=0,0,ROUND(K7/E7,2))</f>
        <v>17.33</v>
      </c>
      <c r="O7" s="57" t="n">
        <f aca="false">ROUND(I7/J7,5)</f>
        <v>1.42105</v>
      </c>
      <c r="P7" s="33" t="str">
        <f aca="false">IF(AND($B7&lt;&gt;P$2,VLOOKUP($B7,areaCercaPuntiClassificaSquadre,3,0)=VLOOKUP(P$2,areaCercaPuntiClassificaSquadre,3,0)),SUMIFS(areaVintaACalendario,areaSquadraACalendario,$B7,areaSquadraBCalendario,P$2)+SUMIFS(areaVintaBCalendario,areaSquadraBCalendario,$B7,areaSquadraACalendario,P$2),"-")</f>
        <v>-</v>
      </c>
      <c r="Q7" s="33" t="str">
        <f aca="false">IF(AND($B7&lt;&gt;Q$2,VLOOKUP($B7,areaCercaPuntiClassificaSquadre,3,0)=VLOOKUP(Q$2,areaCercaPuntiClassificaSquadre,3,0)),SUMIFS(areaVintaACalendario,areaSquadraACalendario,$B7,areaSquadraBCalendario,Q$2)+SUMIFS(areaVintaBCalendario,areaSquadraBCalendario,$B7,areaSquadraACalendario,Q$2),"-")</f>
        <v>-</v>
      </c>
      <c r="R7" s="33" t="str">
        <f aca="false">IF(AND($B7&lt;&gt;R$2,VLOOKUP($B7,areaCercaPuntiClassificaSquadre,3,0)=VLOOKUP(R$2,areaCercaPuntiClassificaSquadre,3,0)),SUMIFS(areaVintaACalendario,areaSquadraACalendario,$B7,areaSquadraBCalendario,R$2)+SUMIFS(areaVintaBCalendario,areaSquadraBCalendario,$B7,areaSquadraACalendario,R$2),"-")</f>
        <v>-</v>
      </c>
      <c r="S7" s="33" t="str">
        <f aca="false">IF(AND($B7&lt;&gt;S$2,VLOOKUP($B7,areaCercaPuntiClassificaSquadre,3,0)=VLOOKUP(S$2,areaCercaPuntiClassificaSquadre,3,0)),SUMIFS(areaVintaACalendario,areaSquadraACalendario,$B7,areaSquadraBCalendario,S$2)+SUMIFS(areaVintaBCalendario,areaSquadraBCalendario,$B7,areaSquadraACalendario,S$2),"-")</f>
        <v>-</v>
      </c>
      <c r="T7" s="33" t="str">
        <f aca="false">IF(AND($B7&lt;&gt;T$2,VLOOKUP($B7,areaCercaPuntiClassificaSquadre,3,0)=VLOOKUP(T$2,areaCercaPuntiClassificaSquadre,3,0)),SUMIFS(areaVintaACalendario,areaSquadraACalendario,$B7,areaSquadraBCalendario,T$2)+SUMIFS(areaVintaBCalendario,areaSquadraBCalendario,$B7,areaSquadraACalendario,T$2),"-")</f>
        <v>-</v>
      </c>
      <c r="U7" s="33" t="str">
        <f aca="false">IF(AND($B7&lt;&gt;U$2,VLOOKUP($B7,areaCercaPuntiClassificaSquadre,3,0)=VLOOKUP(U$2,areaCercaPuntiClassificaSquadre,3,0)),SUMIFS(areaVintaACalendario,areaSquadraACalendario,$B7,areaSquadraBCalendario,U$2)+SUMIFS(areaVintaBCalendario,areaSquadraBCalendario,$B7,areaSquadraACalendario,U$2),"-")</f>
        <v>-</v>
      </c>
      <c r="V7" s="33" t="str">
        <f aca="false">IF(AND($B7&lt;&gt;V$2,VLOOKUP($B7,areaCercaPuntiClassificaSquadre,3,0)=VLOOKUP(V$2,areaCercaPuntiClassificaSquadre,3,0)),SUMIFS(areaVintaACalendario,areaSquadraACalendario,$B7,areaSquadraBCalendario,V$2)+SUMIFS(areaVintaBCalendario,areaSquadraBCalendario,$B7,areaSquadraACalendario,V$2),"-")</f>
        <v>-</v>
      </c>
      <c r="Z7" s="35" t="str">
        <f aca="false">IF(AND($B7&lt;&gt;Z$2,VLOOKUP($B7,areaCercaPuntiClassificaSquadre,3,0)=VLOOKUP(Z$2,areaCercaPuntiClassificaSquadre,3,0)),SUMIFS(areaPuntiFattiACalendario,areaSquadraACalendario,$B7,areaSquadraBCalendario,Z$2)+SUMIFS(areaPuntiFattiBCalendario,areaSquadraBCalendario,$B7,areaSquadraACalendario,Z$2),"-")</f>
        <v>-</v>
      </c>
      <c r="AA7" s="35" t="str">
        <f aca="false">IF(AND($B7&lt;&gt;AA$2,VLOOKUP($B7,areaCercaPuntiClassificaSquadre,3,0)=VLOOKUP(AA$2,areaCercaPuntiClassificaSquadre,3,0)),SUMIFS(areaPuntiFattiACalendario,areaSquadraACalendario,$B7,areaSquadraBCalendario,AA$2)+SUMIFS(areaPuntiFattiBCalendario,areaSquadraBCalendario,$B7,areaSquadraACalendario,AA$2),"-")</f>
        <v>-</v>
      </c>
      <c r="AB7" s="35" t="str">
        <f aca="false">IF(AND($B7&lt;&gt;AB$2,VLOOKUP($B7,areaCercaPuntiClassificaSquadre,3,0)=VLOOKUP(AB$2,areaCercaPuntiClassificaSquadre,3,0)),SUMIFS(areaPuntiFattiACalendario,areaSquadraACalendario,$B7,areaSquadraBCalendario,AB$2)+SUMIFS(areaPuntiFattiBCalendario,areaSquadraBCalendario,$B7,areaSquadraACalendario,AB$2),"-")</f>
        <v>-</v>
      </c>
      <c r="AC7" s="35" t="str">
        <f aca="false">IF(AND($B7&lt;&gt;AC$2,VLOOKUP($B7,areaCercaPuntiClassificaSquadre,3,0)=VLOOKUP(AC$2,areaCercaPuntiClassificaSquadre,3,0)),SUMIFS(areaPuntiFattiACalendario,areaSquadraACalendario,$B7,areaSquadraBCalendario,AC$2)+SUMIFS(areaPuntiFattiBCalendario,areaSquadraBCalendario,$B7,areaSquadraACalendario,AC$2),"-")</f>
        <v>-</v>
      </c>
      <c r="AD7" s="35" t="str">
        <f aca="false">IF(AND($B7&lt;&gt;AD$2,VLOOKUP($B7,areaCercaPuntiClassificaSquadre,3,0)=VLOOKUP(AD$2,areaCercaPuntiClassificaSquadre,3,0)),SUMIFS(areaPuntiFattiACalendario,areaSquadraACalendario,$B7,areaSquadraBCalendario,AD$2)+SUMIFS(areaPuntiFattiBCalendario,areaSquadraBCalendario,$B7,areaSquadraACalendario,AD$2),"-")</f>
        <v>-</v>
      </c>
      <c r="AE7" s="35" t="str">
        <f aca="false">IF(AND($B7&lt;&gt;AE$2,VLOOKUP($B7,areaCercaPuntiClassificaSquadre,3,0)=VLOOKUP(AE$2,areaCercaPuntiClassificaSquadre,3,0)),SUMIFS(areaPuntiFattiACalendario,areaSquadraACalendario,$B7,areaSquadraBCalendario,AE$2)+SUMIFS(areaPuntiFattiBCalendario,areaSquadraBCalendario,$B7,areaSquadraACalendario,AE$2),"-")</f>
        <v>-</v>
      </c>
      <c r="AF7" s="35" t="str">
        <f aca="false">IF(AND($B7&lt;&gt;AF$2,VLOOKUP($B7,areaCercaPuntiClassificaSquadre,3,0)=VLOOKUP(AF$2,areaCercaPuntiClassificaSquadre,3,0)),SUMIFS(areaPuntiFattiACalendario,areaSquadraACalendario,$B7,areaSquadraBCalendario,AF$2)+SUMIFS(areaPuntiFattiBCalendario,areaSquadraBCalendario,$B7,areaSquadraACalendario,AF$2),"-")</f>
        <v>-</v>
      </c>
      <c r="AJ7" s="35" t="str">
        <f aca="false">IF(AND($B7&lt;&gt;AJ$2,VLOOKUP($B7,areaCercaPuntiClassificaSquadre,3,0)=VLOOKUP(AJ$2,areaCercaPuntiClassificaSquadre,3,0)),SUMIFS(areaPuntiSubitiACalendario,areaSquadraACalendario,$B7,areaSquadraBCalendario,AJ$2)+SUMIFS(areaPuntiSubitiBCalendario,areaSquadraBCalendario,$B7,areaSquadraACalendario,AJ$2),"-")</f>
        <v>-</v>
      </c>
      <c r="AK7" s="35" t="str">
        <f aca="false">IF(AND($B7&lt;&gt;AK$2,VLOOKUP($B7,areaCercaPuntiClassificaSquadre,3,0)=VLOOKUP(AK$2,areaCercaPuntiClassificaSquadre,3,0)),SUMIFS(areaPuntiSubitiACalendario,areaSquadraACalendario,$B7,areaSquadraBCalendario,AK$2)+SUMIFS(areaPuntiSubitiBCalendario,areaSquadraBCalendario,$B7,areaSquadraACalendario,AK$2),"-")</f>
        <v>-</v>
      </c>
      <c r="AL7" s="35" t="str">
        <f aca="false">IF(AND($B7&lt;&gt;AL$2,VLOOKUP($B7,areaCercaPuntiClassificaSquadre,3,0)=VLOOKUP(AL$2,areaCercaPuntiClassificaSquadre,3,0)),SUMIFS(areaPuntiSubitiACalendario,areaSquadraACalendario,$B7,areaSquadraBCalendario,AL$2)+SUMIFS(areaPuntiSubitiBCalendario,areaSquadraBCalendario,$B7,areaSquadraACalendario,AL$2),"-")</f>
        <v>-</v>
      </c>
      <c r="AM7" s="35" t="str">
        <f aca="false">IF(AND($B7&lt;&gt;AM$2,VLOOKUP($B7,areaCercaPuntiClassificaSquadre,3,0)=VLOOKUP(AM$2,areaCercaPuntiClassificaSquadre,3,0)),SUMIFS(areaPuntiSubitiACalendario,areaSquadraACalendario,$B7,areaSquadraBCalendario,AM$2)+SUMIFS(areaPuntiSubitiBCalendario,areaSquadraBCalendario,$B7,areaSquadraACalendario,AM$2),"-")</f>
        <v>-</v>
      </c>
      <c r="AN7" s="35" t="str">
        <f aca="false">IF(AND($B7&lt;&gt;AN$2,VLOOKUP($B7,areaCercaPuntiClassificaSquadre,3,0)=VLOOKUP(AN$2,areaCercaPuntiClassificaSquadre,3,0)),SUMIFS(areaPuntiSubitiACalendario,areaSquadraACalendario,$B7,areaSquadraBCalendario,AN$2)+SUMIFS(areaPuntiSubitiBCalendario,areaSquadraBCalendario,$B7,areaSquadraACalendario,AN$2),"-")</f>
        <v>-</v>
      </c>
      <c r="AO7" s="35" t="str">
        <f aca="false">IF(AND($B7&lt;&gt;AO$2,VLOOKUP($B7,areaCercaPuntiClassificaSquadre,3,0)=VLOOKUP(AO$2,areaCercaPuntiClassificaSquadre,3,0)),SUMIFS(areaPuntiSubitiACalendario,areaSquadraACalendario,$B7,areaSquadraBCalendario,AO$2)+SUMIFS(areaPuntiSubitiBCalendario,areaSquadraBCalendario,$B7,areaSquadraACalendario,AO$2),"-")</f>
        <v>-</v>
      </c>
      <c r="AP7" s="35" t="str">
        <f aca="false">IF(AND($B7&lt;&gt;AP$2,VLOOKUP($B7,areaCercaPuntiClassificaSquadre,3,0)=VLOOKUP(AP$2,areaCercaPuntiClassificaSquadre,3,0)),SUMIFS(areaPuntiSubitiACalendario,areaSquadraACalendario,$B7,areaSquadraBCalendario,AP$2)+SUMIFS(areaPuntiSubitiBCalendario,areaSquadraBCalendario,$B7,areaSquadraACalendario,AP$2),"-")</f>
        <v>-</v>
      </c>
      <c r="AT7" s="57" t="n">
        <f aca="false">IF(SUM($AJ7:$AS7)&gt;0,ROUND(SUM($Z7:$AI7)/SUM($AJ7:$AS7),5),0)</f>
        <v>0</v>
      </c>
    </row>
    <row r="8" customFormat="false" ht="15" hidden="false" customHeight="false" outlineLevel="0" collapsed="false">
      <c r="A8" s="33" t="n">
        <f aca="false">COUNTIF(areaCoefficienteSquadre,"&gt;="&amp;$C8)-1</f>
        <v>1</v>
      </c>
      <c r="B8" s="15" t="str">
        <f aca="false">Squadre!A8&amp;""</f>
        <v>Fenicotteri</v>
      </c>
      <c r="C8" s="68" t="str">
        <f aca="false">TEXT($D8,"000000")&amp;TEXT(SUM($P8:$Y8),"+000000;-000000")&amp;TEXT($AT8*100000,"+000000;-000000")&amp;TEXT($O8*100000,"+000000;-000000")&amp;TEXT(_xlfn.ORG.LIBREOFFICE.RANDBETWEEN.NV(0,999999),"+000000;-000000")</f>
        <v>000016+000001+108163+119200+768914</v>
      </c>
      <c r="D8" s="33" t="n">
        <f aca="false">F8*constPuntiVittoria+G8*constPuntiSconfitta+H8*constPuntiForfait</f>
        <v>16</v>
      </c>
      <c r="E8" s="33" t="n">
        <f aca="false">SUM(F8:H8)</f>
        <v>6</v>
      </c>
      <c r="F8" s="33" t="n">
        <f aca="false">SUMIF(areaSquadraACalendario,B8,areaVintaACalendario)+SUMIF(areaSquadraBCalendario,B8,areaVintaBCalendario)</f>
        <v>5</v>
      </c>
      <c r="G8" s="33" t="n">
        <f aca="false">SUMIF(areaSquadraACalendario,B8,areaPersaACalendario)+SUMIF(areaSquadraBCalendario,B8,areaPersaBCalendario)</f>
        <v>1</v>
      </c>
      <c r="H8" s="33" t="n">
        <f aca="false">SUMIF(areaSquadraACalendario,B8,areaForfaitACalendario)+SUMIF(areaSquadraBCalendario,B8,areaForfaitBCalendario)</f>
        <v>0</v>
      </c>
      <c r="I8" s="33" t="n">
        <f aca="false">SUMIF(areaSquadraACalendario,B8,areaPuntiFattiACalendario)+SUMIF(areaSquadraBCalendario,B8,areaPuntiFattiBCalendario)</f>
        <v>298</v>
      </c>
      <c r="J8" s="33" t="n">
        <f aca="false">SUMIF(areaSquadraACalendario,B8,areaPuntiSubitiACalendario)+SUMIF(areaSquadraBCalendario,B8,areaPuntiSubitiBCalendario)</f>
        <v>250</v>
      </c>
      <c r="K8" s="36" t="n">
        <f aca="false">SUMIF(areaSquadraACalendario,B8,areaDifferenzaPuntiACalendario)+SUMIF(areaSquadraBCalendario,B8,areaDifferenzaPuntiBCalendario)</f>
        <v>48</v>
      </c>
      <c r="L8" s="33" t="n">
        <f aca="false">IF(E8=0,0,ROUND(I8/E8,2))</f>
        <v>49.67</v>
      </c>
      <c r="M8" s="33" t="n">
        <f aca="false">IF(E8=0,0,ROUND(J8/E8,2))</f>
        <v>41.67</v>
      </c>
      <c r="N8" s="56" t="n">
        <f aca="false">IF(E8=0,0,ROUND(K8/E8,2))</f>
        <v>8</v>
      </c>
      <c r="O8" s="57" t="n">
        <f aca="false">ROUND(I8/J8,5)</f>
        <v>1.192</v>
      </c>
      <c r="P8" s="33" t="str">
        <f aca="false">IF(AND($B8&lt;&gt;P$2,VLOOKUP($B8,areaCercaPuntiClassificaSquadre,3,0)=VLOOKUP(P$2,areaCercaPuntiClassificaSquadre,3,0)),SUMIFS(areaVintaACalendario,areaSquadraACalendario,$B8,areaSquadraBCalendario,P$2)+SUMIFS(areaVintaBCalendario,areaSquadraBCalendario,$B8,areaSquadraACalendario,P$2),"-")</f>
        <v>-</v>
      </c>
      <c r="Q8" s="33" t="str">
        <f aca="false">IF(AND($B8&lt;&gt;Q$2,VLOOKUP($B8,areaCercaPuntiClassificaSquadre,3,0)=VLOOKUP(Q$2,areaCercaPuntiClassificaSquadre,3,0)),SUMIFS(areaVintaACalendario,areaSquadraACalendario,$B8,areaSquadraBCalendario,Q$2)+SUMIFS(areaVintaBCalendario,areaSquadraBCalendario,$B8,areaSquadraACalendario,Q$2),"-")</f>
        <v>-</v>
      </c>
      <c r="R8" s="33" t="str">
        <f aca="false">IF(AND($B8&lt;&gt;R$2,VLOOKUP($B8,areaCercaPuntiClassificaSquadre,3,0)=VLOOKUP(R$2,areaCercaPuntiClassificaSquadre,3,0)),SUMIFS(areaVintaACalendario,areaSquadraACalendario,$B8,areaSquadraBCalendario,R$2)+SUMIFS(areaVintaBCalendario,areaSquadraBCalendario,$B8,areaSquadraACalendario,R$2),"-")</f>
        <v>-</v>
      </c>
      <c r="S8" s="33" t="n">
        <f aca="false">IF(AND($B8&lt;&gt;S$2,VLOOKUP($B8,areaCercaPuntiClassificaSquadre,3,0)=VLOOKUP(S$2,areaCercaPuntiClassificaSquadre,3,0)),SUMIFS(areaVintaACalendario,areaSquadraACalendario,$B8,areaSquadraBCalendario,S$2)+SUMIFS(areaVintaBCalendario,areaSquadraBCalendario,$B8,areaSquadraACalendario,S$2),"-")</f>
        <v>1</v>
      </c>
      <c r="T8" s="33" t="str">
        <f aca="false">IF(AND($B8&lt;&gt;T$2,VLOOKUP($B8,areaCercaPuntiClassificaSquadre,3,0)=VLOOKUP(T$2,areaCercaPuntiClassificaSquadre,3,0)),SUMIFS(areaVintaACalendario,areaSquadraACalendario,$B8,areaSquadraBCalendario,T$2)+SUMIFS(areaVintaBCalendario,areaSquadraBCalendario,$B8,areaSquadraACalendario,T$2),"-")</f>
        <v>-</v>
      </c>
      <c r="U8" s="33" t="str">
        <f aca="false">IF(AND($B8&lt;&gt;U$2,VLOOKUP($B8,areaCercaPuntiClassificaSquadre,3,0)=VLOOKUP(U$2,areaCercaPuntiClassificaSquadre,3,0)),SUMIFS(areaVintaACalendario,areaSquadraACalendario,$B8,areaSquadraBCalendario,U$2)+SUMIFS(areaVintaBCalendario,areaSquadraBCalendario,$B8,areaSquadraACalendario,U$2),"-")</f>
        <v>-</v>
      </c>
      <c r="V8" s="33" t="str">
        <f aca="false">IF(AND($B8&lt;&gt;V$2,VLOOKUP($B8,areaCercaPuntiClassificaSquadre,3,0)=VLOOKUP(V$2,areaCercaPuntiClassificaSquadre,3,0)),SUMIFS(areaVintaACalendario,areaSquadraACalendario,$B8,areaSquadraBCalendario,V$2)+SUMIFS(areaVintaBCalendario,areaSquadraBCalendario,$B8,areaSquadraACalendario,V$2),"-")</f>
        <v>-</v>
      </c>
      <c r="Z8" s="35" t="str">
        <f aca="false">IF(AND($B8&lt;&gt;Z$2,VLOOKUP($B8,areaCercaPuntiClassificaSquadre,3,0)=VLOOKUP(Z$2,areaCercaPuntiClassificaSquadre,3,0)),SUMIFS(areaPuntiFattiACalendario,areaSquadraACalendario,$B8,areaSquadraBCalendario,Z$2)+SUMIFS(areaPuntiFattiBCalendario,areaSquadraBCalendario,$B8,areaSquadraACalendario,Z$2),"-")</f>
        <v>-</v>
      </c>
      <c r="AA8" s="35" t="str">
        <f aca="false">IF(AND($B8&lt;&gt;AA$2,VLOOKUP($B8,areaCercaPuntiClassificaSquadre,3,0)=VLOOKUP(AA$2,areaCercaPuntiClassificaSquadre,3,0)),SUMIFS(areaPuntiFattiACalendario,areaSquadraACalendario,$B8,areaSquadraBCalendario,AA$2)+SUMIFS(areaPuntiFattiBCalendario,areaSquadraBCalendario,$B8,areaSquadraACalendario,AA$2),"-")</f>
        <v>-</v>
      </c>
      <c r="AB8" s="35" t="str">
        <f aca="false">IF(AND($B8&lt;&gt;AB$2,VLOOKUP($B8,areaCercaPuntiClassificaSquadre,3,0)=VLOOKUP(AB$2,areaCercaPuntiClassificaSquadre,3,0)),SUMIFS(areaPuntiFattiACalendario,areaSquadraACalendario,$B8,areaSquadraBCalendario,AB$2)+SUMIFS(areaPuntiFattiBCalendario,areaSquadraBCalendario,$B8,areaSquadraACalendario,AB$2),"-")</f>
        <v>-</v>
      </c>
      <c r="AC8" s="35" t="n">
        <f aca="false">IF(AND($B8&lt;&gt;AC$2,VLOOKUP($B8,areaCercaPuntiClassificaSquadre,3,0)=VLOOKUP(AC$2,areaCercaPuntiClassificaSquadre,3,0)),SUMIFS(areaPuntiFattiACalendario,areaSquadraACalendario,$B8,areaSquadraBCalendario,AC$2)+SUMIFS(areaPuntiFattiBCalendario,areaSquadraBCalendario,$B8,areaSquadraACalendario,AC$2),"-")</f>
        <v>53</v>
      </c>
      <c r="AD8" s="35" t="str">
        <f aca="false">IF(AND($B8&lt;&gt;AD$2,VLOOKUP($B8,areaCercaPuntiClassificaSquadre,3,0)=VLOOKUP(AD$2,areaCercaPuntiClassificaSquadre,3,0)),SUMIFS(areaPuntiFattiACalendario,areaSquadraACalendario,$B8,areaSquadraBCalendario,AD$2)+SUMIFS(areaPuntiFattiBCalendario,areaSquadraBCalendario,$B8,areaSquadraACalendario,AD$2),"-")</f>
        <v>-</v>
      </c>
      <c r="AE8" s="35" t="str">
        <f aca="false">IF(AND($B8&lt;&gt;AE$2,VLOOKUP($B8,areaCercaPuntiClassificaSquadre,3,0)=VLOOKUP(AE$2,areaCercaPuntiClassificaSquadre,3,0)),SUMIFS(areaPuntiFattiACalendario,areaSquadraACalendario,$B8,areaSquadraBCalendario,AE$2)+SUMIFS(areaPuntiFattiBCalendario,areaSquadraBCalendario,$B8,areaSquadraACalendario,AE$2),"-")</f>
        <v>-</v>
      </c>
      <c r="AF8" s="35" t="str">
        <f aca="false">IF(AND($B8&lt;&gt;AF$2,VLOOKUP($B8,areaCercaPuntiClassificaSquadre,3,0)=VLOOKUP(AF$2,areaCercaPuntiClassificaSquadre,3,0)),SUMIFS(areaPuntiFattiACalendario,areaSquadraACalendario,$B8,areaSquadraBCalendario,AF$2)+SUMIFS(areaPuntiFattiBCalendario,areaSquadraBCalendario,$B8,areaSquadraACalendario,AF$2),"-")</f>
        <v>-</v>
      </c>
      <c r="AJ8" s="35" t="str">
        <f aca="false">IF(AND($B8&lt;&gt;AJ$2,VLOOKUP($B8,areaCercaPuntiClassificaSquadre,3,0)=VLOOKUP(AJ$2,areaCercaPuntiClassificaSquadre,3,0)),SUMIFS(areaPuntiSubitiACalendario,areaSquadraACalendario,$B8,areaSquadraBCalendario,AJ$2)+SUMIFS(areaPuntiSubitiBCalendario,areaSquadraBCalendario,$B8,areaSquadraACalendario,AJ$2),"-")</f>
        <v>-</v>
      </c>
      <c r="AK8" s="35" t="str">
        <f aca="false">IF(AND($B8&lt;&gt;AK$2,VLOOKUP($B8,areaCercaPuntiClassificaSquadre,3,0)=VLOOKUP(AK$2,areaCercaPuntiClassificaSquadre,3,0)),SUMIFS(areaPuntiSubitiACalendario,areaSquadraACalendario,$B8,areaSquadraBCalendario,AK$2)+SUMIFS(areaPuntiSubitiBCalendario,areaSquadraBCalendario,$B8,areaSquadraACalendario,AK$2),"-")</f>
        <v>-</v>
      </c>
      <c r="AL8" s="35" t="str">
        <f aca="false">IF(AND($B8&lt;&gt;AL$2,VLOOKUP($B8,areaCercaPuntiClassificaSquadre,3,0)=VLOOKUP(AL$2,areaCercaPuntiClassificaSquadre,3,0)),SUMIFS(areaPuntiSubitiACalendario,areaSquadraACalendario,$B8,areaSquadraBCalendario,AL$2)+SUMIFS(areaPuntiSubitiBCalendario,areaSquadraBCalendario,$B8,areaSquadraACalendario,AL$2),"-")</f>
        <v>-</v>
      </c>
      <c r="AM8" s="35" t="n">
        <f aca="false">IF(AND($B8&lt;&gt;AM$2,VLOOKUP($B8,areaCercaPuntiClassificaSquadre,3,0)=VLOOKUP(AM$2,areaCercaPuntiClassificaSquadre,3,0)),SUMIFS(areaPuntiSubitiACalendario,areaSquadraACalendario,$B8,areaSquadraBCalendario,AM$2)+SUMIFS(areaPuntiSubitiBCalendario,areaSquadraBCalendario,$B8,areaSquadraACalendario,AM$2),"-")</f>
        <v>49</v>
      </c>
      <c r="AN8" s="35" t="str">
        <f aca="false">IF(AND($B8&lt;&gt;AN$2,VLOOKUP($B8,areaCercaPuntiClassificaSquadre,3,0)=VLOOKUP(AN$2,areaCercaPuntiClassificaSquadre,3,0)),SUMIFS(areaPuntiSubitiACalendario,areaSquadraACalendario,$B8,areaSquadraBCalendario,AN$2)+SUMIFS(areaPuntiSubitiBCalendario,areaSquadraBCalendario,$B8,areaSquadraACalendario,AN$2),"-")</f>
        <v>-</v>
      </c>
      <c r="AO8" s="35" t="str">
        <f aca="false">IF(AND($B8&lt;&gt;AO$2,VLOOKUP($B8,areaCercaPuntiClassificaSquadre,3,0)=VLOOKUP(AO$2,areaCercaPuntiClassificaSquadre,3,0)),SUMIFS(areaPuntiSubitiACalendario,areaSquadraACalendario,$B8,areaSquadraBCalendario,AO$2)+SUMIFS(areaPuntiSubitiBCalendario,areaSquadraBCalendario,$B8,areaSquadraACalendario,AO$2),"-")</f>
        <v>-</v>
      </c>
      <c r="AP8" s="35" t="str">
        <f aca="false">IF(AND($B8&lt;&gt;AP$2,VLOOKUP($B8,areaCercaPuntiClassificaSquadre,3,0)=VLOOKUP(AP$2,areaCercaPuntiClassificaSquadre,3,0)),SUMIFS(areaPuntiSubitiACalendario,areaSquadraACalendario,$B8,areaSquadraBCalendario,AP$2)+SUMIFS(areaPuntiSubitiBCalendario,areaSquadraBCalendario,$B8,areaSquadraACalendario,AP$2),"-")</f>
        <v>-</v>
      </c>
      <c r="AT8" s="57" t="n">
        <f aca="false">IF(SUM($AJ8:$AS8)&gt;0,ROUND(SUM($Z8:$AI8)/SUM($AJ8:$AS8),5),0)</f>
        <v>1.08163</v>
      </c>
    </row>
    <row r="9" customFormat="false" ht="15" hidden="false" customHeight="false" outlineLevel="0" collapsed="false">
      <c r="A9" s="33" t="n">
        <f aca="false">COUNTIF(areaCoefficienteSquadre,"&gt;="&amp;$C9)-1</f>
        <v>6</v>
      </c>
      <c r="B9" s="15" t="str">
        <f aca="false">Squadre!A9&amp;""</f>
        <v>Gazzelle</v>
      </c>
      <c r="C9" s="68" t="str">
        <f aca="false">TEXT($D9,"000000")&amp;TEXT(SUM($P9:$Y9),"+000000;-000000")&amp;TEXT($AT9*100000,"+000000;-000000")&amp;TEXT($O9*100000,"+000000;-000000")&amp;TEXT(_xlfn.ORG.LIBREOFFICE.RANDBETWEEN.NV(0,999999),"+000000;-000000")</f>
        <v>000010+000000+096000+090291+075212</v>
      </c>
      <c r="D9" s="33" t="n">
        <f aca="false">F9*constPuntiVittoria+G9*constPuntiSconfitta+H9*constPuntiForfait</f>
        <v>10</v>
      </c>
      <c r="E9" s="33" t="n">
        <f aca="false">SUM(F9:H9)</f>
        <v>6</v>
      </c>
      <c r="F9" s="33" t="n">
        <f aca="false">SUMIF(areaSquadraACalendario,B9,areaVintaACalendario)+SUMIF(areaSquadraBCalendario,B9,areaVintaBCalendario)</f>
        <v>2</v>
      </c>
      <c r="G9" s="33" t="n">
        <f aca="false">SUMIF(areaSquadraACalendario,B9,areaPersaACalendario)+SUMIF(areaSquadraBCalendario,B9,areaPersaBCalendario)</f>
        <v>4</v>
      </c>
      <c r="H9" s="33" t="n">
        <f aca="false">SUMIF(areaSquadraACalendario,B9,areaForfaitACalendario)+SUMIF(areaSquadraBCalendario,B9,areaForfaitBCalendario)</f>
        <v>0</v>
      </c>
      <c r="I9" s="33" t="n">
        <f aca="false">SUMIF(areaSquadraACalendario,B9,areaPuntiFattiACalendario)+SUMIF(areaSquadraBCalendario,B9,areaPuntiFattiBCalendario)</f>
        <v>279</v>
      </c>
      <c r="J9" s="33" t="n">
        <f aca="false">SUMIF(areaSquadraACalendario,B9,areaPuntiSubitiACalendario)+SUMIF(areaSquadraBCalendario,B9,areaPuntiSubitiBCalendario)</f>
        <v>309</v>
      </c>
      <c r="K9" s="36" t="n">
        <f aca="false">SUMIF(areaSquadraACalendario,B9,areaDifferenzaPuntiACalendario)+SUMIF(areaSquadraBCalendario,B9,areaDifferenzaPuntiBCalendario)</f>
        <v>-30</v>
      </c>
      <c r="L9" s="33" t="n">
        <f aca="false">IF(E9=0,0,ROUND(I9/E9,2))</f>
        <v>46.5</v>
      </c>
      <c r="M9" s="33" t="n">
        <f aca="false">IF(E9=0,0,ROUND(J9/E9,2))</f>
        <v>51.5</v>
      </c>
      <c r="N9" s="56" t="n">
        <f aca="false">IF(E9=0,0,ROUND(K9/E9,2))</f>
        <v>-5</v>
      </c>
      <c r="O9" s="57" t="n">
        <f aca="false">ROUND(I9/J9,5)</f>
        <v>0.90291</v>
      </c>
      <c r="P9" s="33" t="str">
        <f aca="false">IF(AND($B9&lt;&gt;P$2,VLOOKUP($B9,areaCercaPuntiClassificaSquadre,3,0)=VLOOKUP(P$2,areaCercaPuntiClassificaSquadre,3,0)),SUMIFS(areaVintaACalendario,areaSquadraACalendario,$B9,areaSquadraBCalendario,P$2)+SUMIFS(areaVintaBCalendario,areaSquadraBCalendario,$B9,areaSquadraACalendario,P$2),"-")</f>
        <v>-</v>
      </c>
      <c r="Q9" s="33" t="str">
        <f aca="false">IF(AND($B9&lt;&gt;Q$2,VLOOKUP($B9,areaCercaPuntiClassificaSquadre,3,0)=VLOOKUP(Q$2,areaCercaPuntiClassificaSquadre,3,0)),SUMIFS(areaVintaACalendario,areaSquadraACalendario,$B9,areaSquadraBCalendario,Q$2)+SUMIFS(areaVintaBCalendario,areaSquadraBCalendario,$B9,areaSquadraACalendario,Q$2),"-")</f>
        <v>-</v>
      </c>
      <c r="R9" s="33" t="n">
        <f aca="false">IF(AND($B9&lt;&gt;R$2,VLOOKUP($B9,areaCercaPuntiClassificaSquadre,3,0)=VLOOKUP(R$2,areaCercaPuntiClassificaSquadre,3,0)),SUMIFS(areaVintaACalendario,areaSquadraACalendario,$B9,areaSquadraBCalendario,R$2)+SUMIFS(areaVintaBCalendario,areaSquadraBCalendario,$B9,areaSquadraACalendario,R$2),"-")</f>
        <v>0</v>
      </c>
      <c r="S9" s="33" t="str">
        <f aca="false">IF(AND($B9&lt;&gt;S$2,VLOOKUP($B9,areaCercaPuntiClassificaSquadre,3,0)=VLOOKUP(S$2,areaCercaPuntiClassificaSquadre,3,0)),SUMIFS(areaVintaACalendario,areaSquadraACalendario,$B9,areaSquadraBCalendario,S$2)+SUMIFS(areaVintaBCalendario,areaSquadraBCalendario,$B9,areaSquadraACalendario,S$2),"-")</f>
        <v>-</v>
      </c>
      <c r="T9" s="33" t="str">
        <f aca="false">IF(AND($B9&lt;&gt;T$2,VLOOKUP($B9,areaCercaPuntiClassificaSquadre,3,0)=VLOOKUP(T$2,areaCercaPuntiClassificaSquadre,3,0)),SUMIFS(areaVintaACalendario,areaSquadraACalendario,$B9,areaSquadraBCalendario,T$2)+SUMIFS(areaVintaBCalendario,areaSquadraBCalendario,$B9,areaSquadraACalendario,T$2),"-")</f>
        <v>-</v>
      </c>
      <c r="U9" s="33" t="str">
        <f aca="false">IF(AND($B9&lt;&gt;U$2,VLOOKUP($B9,areaCercaPuntiClassificaSquadre,3,0)=VLOOKUP(U$2,areaCercaPuntiClassificaSquadre,3,0)),SUMIFS(areaVintaACalendario,areaSquadraACalendario,$B9,areaSquadraBCalendario,U$2)+SUMIFS(areaVintaBCalendario,areaSquadraBCalendario,$B9,areaSquadraACalendario,U$2),"-")</f>
        <v>-</v>
      </c>
      <c r="V9" s="33" t="str">
        <f aca="false">IF(AND($B9&lt;&gt;V$2,VLOOKUP($B9,areaCercaPuntiClassificaSquadre,3,0)=VLOOKUP(V$2,areaCercaPuntiClassificaSquadre,3,0)),SUMIFS(areaVintaACalendario,areaSquadraACalendario,$B9,areaSquadraBCalendario,V$2)+SUMIFS(areaVintaBCalendario,areaSquadraBCalendario,$B9,areaSquadraACalendario,V$2),"-")</f>
        <v>-</v>
      </c>
      <c r="Z9" s="35" t="str">
        <f aca="false">IF(AND($B9&lt;&gt;Z$2,VLOOKUP($B9,areaCercaPuntiClassificaSquadre,3,0)=VLOOKUP(Z$2,areaCercaPuntiClassificaSquadre,3,0)),SUMIFS(areaPuntiFattiACalendario,areaSquadraACalendario,$B9,areaSquadraBCalendario,Z$2)+SUMIFS(areaPuntiFattiBCalendario,areaSquadraBCalendario,$B9,areaSquadraACalendario,Z$2),"-")</f>
        <v>-</v>
      </c>
      <c r="AA9" s="35" t="str">
        <f aca="false">IF(AND($B9&lt;&gt;AA$2,VLOOKUP($B9,areaCercaPuntiClassificaSquadre,3,0)=VLOOKUP(AA$2,areaCercaPuntiClassificaSquadre,3,0)),SUMIFS(areaPuntiFattiACalendario,areaSquadraACalendario,$B9,areaSquadraBCalendario,AA$2)+SUMIFS(areaPuntiFattiBCalendario,areaSquadraBCalendario,$B9,areaSquadraACalendario,AA$2),"-")</f>
        <v>-</v>
      </c>
      <c r="AB9" s="35" t="n">
        <f aca="false">IF(AND($B9&lt;&gt;AB$2,VLOOKUP($B9,areaCercaPuntiClassificaSquadre,3,0)=VLOOKUP(AB$2,areaCercaPuntiClassificaSquadre,3,0)),SUMIFS(areaPuntiFattiACalendario,areaSquadraACalendario,$B9,areaSquadraBCalendario,AB$2)+SUMIFS(areaPuntiFattiBCalendario,areaSquadraBCalendario,$B9,areaSquadraACalendario,AB$2),"-")</f>
        <v>48</v>
      </c>
      <c r="AC9" s="35" t="str">
        <f aca="false">IF(AND($B9&lt;&gt;AC$2,VLOOKUP($B9,areaCercaPuntiClassificaSquadre,3,0)=VLOOKUP(AC$2,areaCercaPuntiClassificaSquadre,3,0)),SUMIFS(areaPuntiFattiACalendario,areaSquadraACalendario,$B9,areaSquadraBCalendario,AC$2)+SUMIFS(areaPuntiFattiBCalendario,areaSquadraBCalendario,$B9,areaSquadraACalendario,AC$2),"-")</f>
        <v>-</v>
      </c>
      <c r="AD9" s="35" t="str">
        <f aca="false">IF(AND($B9&lt;&gt;AD$2,VLOOKUP($B9,areaCercaPuntiClassificaSquadre,3,0)=VLOOKUP(AD$2,areaCercaPuntiClassificaSquadre,3,0)),SUMIFS(areaPuntiFattiACalendario,areaSquadraACalendario,$B9,areaSquadraBCalendario,AD$2)+SUMIFS(areaPuntiFattiBCalendario,areaSquadraBCalendario,$B9,areaSquadraACalendario,AD$2),"-")</f>
        <v>-</v>
      </c>
      <c r="AE9" s="35" t="str">
        <f aca="false">IF(AND($B9&lt;&gt;AE$2,VLOOKUP($B9,areaCercaPuntiClassificaSquadre,3,0)=VLOOKUP(AE$2,areaCercaPuntiClassificaSquadre,3,0)),SUMIFS(areaPuntiFattiACalendario,areaSquadraACalendario,$B9,areaSquadraBCalendario,AE$2)+SUMIFS(areaPuntiFattiBCalendario,areaSquadraBCalendario,$B9,areaSquadraACalendario,AE$2),"-")</f>
        <v>-</v>
      </c>
      <c r="AF9" s="35" t="str">
        <f aca="false">IF(AND($B9&lt;&gt;AF$2,VLOOKUP($B9,areaCercaPuntiClassificaSquadre,3,0)=VLOOKUP(AF$2,areaCercaPuntiClassificaSquadre,3,0)),SUMIFS(areaPuntiFattiACalendario,areaSquadraACalendario,$B9,areaSquadraBCalendario,AF$2)+SUMIFS(areaPuntiFattiBCalendario,areaSquadraBCalendario,$B9,areaSquadraACalendario,AF$2),"-")</f>
        <v>-</v>
      </c>
      <c r="AJ9" s="35" t="str">
        <f aca="false">IF(AND($B9&lt;&gt;AJ$2,VLOOKUP($B9,areaCercaPuntiClassificaSquadre,3,0)=VLOOKUP(AJ$2,areaCercaPuntiClassificaSquadre,3,0)),SUMIFS(areaPuntiSubitiACalendario,areaSquadraACalendario,$B9,areaSquadraBCalendario,AJ$2)+SUMIFS(areaPuntiSubitiBCalendario,areaSquadraBCalendario,$B9,areaSquadraACalendario,AJ$2),"-")</f>
        <v>-</v>
      </c>
      <c r="AK9" s="35" t="str">
        <f aca="false">IF(AND($B9&lt;&gt;AK$2,VLOOKUP($B9,areaCercaPuntiClassificaSquadre,3,0)=VLOOKUP(AK$2,areaCercaPuntiClassificaSquadre,3,0)),SUMIFS(areaPuntiSubitiACalendario,areaSquadraACalendario,$B9,areaSquadraBCalendario,AK$2)+SUMIFS(areaPuntiSubitiBCalendario,areaSquadraBCalendario,$B9,areaSquadraACalendario,AK$2),"-")</f>
        <v>-</v>
      </c>
      <c r="AL9" s="35" t="n">
        <f aca="false">IF(AND($B9&lt;&gt;AL$2,VLOOKUP($B9,areaCercaPuntiClassificaSquadre,3,0)=VLOOKUP(AL$2,areaCercaPuntiClassificaSquadre,3,0)),SUMIFS(areaPuntiSubitiACalendario,areaSquadraACalendario,$B9,areaSquadraBCalendario,AL$2)+SUMIFS(areaPuntiSubitiBCalendario,areaSquadraBCalendario,$B9,areaSquadraACalendario,AL$2),"-")</f>
        <v>50</v>
      </c>
      <c r="AM9" s="35" t="str">
        <f aca="false">IF(AND($B9&lt;&gt;AM$2,VLOOKUP($B9,areaCercaPuntiClassificaSquadre,3,0)=VLOOKUP(AM$2,areaCercaPuntiClassificaSquadre,3,0)),SUMIFS(areaPuntiSubitiACalendario,areaSquadraACalendario,$B9,areaSquadraBCalendario,AM$2)+SUMIFS(areaPuntiSubitiBCalendario,areaSquadraBCalendario,$B9,areaSquadraACalendario,AM$2),"-")</f>
        <v>-</v>
      </c>
      <c r="AN9" s="35" t="str">
        <f aca="false">IF(AND($B9&lt;&gt;AN$2,VLOOKUP($B9,areaCercaPuntiClassificaSquadre,3,0)=VLOOKUP(AN$2,areaCercaPuntiClassificaSquadre,3,0)),SUMIFS(areaPuntiSubitiACalendario,areaSquadraACalendario,$B9,areaSquadraBCalendario,AN$2)+SUMIFS(areaPuntiSubitiBCalendario,areaSquadraBCalendario,$B9,areaSquadraACalendario,AN$2),"-")</f>
        <v>-</v>
      </c>
      <c r="AO9" s="35" t="str">
        <f aca="false">IF(AND($B9&lt;&gt;AO$2,VLOOKUP($B9,areaCercaPuntiClassificaSquadre,3,0)=VLOOKUP(AO$2,areaCercaPuntiClassificaSquadre,3,0)),SUMIFS(areaPuntiSubitiACalendario,areaSquadraACalendario,$B9,areaSquadraBCalendario,AO$2)+SUMIFS(areaPuntiSubitiBCalendario,areaSquadraBCalendario,$B9,areaSquadraACalendario,AO$2),"-")</f>
        <v>-</v>
      </c>
      <c r="AP9" s="35" t="str">
        <f aca="false">IF(AND($B9&lt;&gt;AP$2,VLOOKUP($B9,areaCercaPuntiClassificaSquadre,3,0)=VLOOKUP(AP$2,areaCercaPuntiClassificaSquadre,3,0)),SUMIFS(areaPuntiSubitiACalendario,areaSquadraACalendario,$B9,areaSquadraBCalendario,AP$2)+SUMIFS(areaPuntiSubitiBCalendario,areaSquadraBCalendario,$B9,areaSquadraACalendario,AP$2),"-")</f>
        <v>-</v>
      </c>
      <c r="AT9" s="57" t="n">
        <f aca="false">IF(SUM($AJ9:$AS9)&gt;0,ROUND(SUM($Z9:$AI9)/SUM($AJ9:$AS9),5),0)</f>
        <v>0.96</v>
      </c>
    </row>
  </sheetData>
  <sheetProtection sheet="true" objects="true" scenarios="true"/>
  <mergeCells count="1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Y1"/>
    <mergeCell ref="Z1:AI1"/>
    <mergeCell ref="AJ1:AS1"/>
    <mergeCell ref="AT1:AT2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tru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9.625" defaultRowHeight="15" zeroHeight="false" outlineLevelRow="0" outlineLevelCol="0"/>
  <cols>
    <col collapsed="false" customWidth="true" hidden="false" outlineLevel="0" max="1" min="1" style="3" width="6.76"/>
    <col collapsed="false" customWidth="true" hidden="false" outlineLevel="0" max="3" min="2" style="3" width="20.13"/>
    <col collapsed="false" customWidth="true" hidden="false" outlineLevel="0" max="4" min="4" style="3" width="5.53"/>
    <col collapsed="false" customWidth="true" hidden="false" outlineLevel="0" max="5" min="5" style="3" width="9.11"/>
    <col collapsed="false" customWidth="true" hidden="false" outlineLevel="0" max="7" min="6" style="3" width="5.61"/>
    <col collapsed="false" customWidth="true" hidden="false" outlineLevel="0" max="8" min="8" style="3" width="2.17"/>
    <col collapsed="false" customWidth="true" hidden="false" outlineLevel="0" max="9" min="9" style="3" width="5.61"/>
    <col collapsed="false" customWidth="false" hidden="false" outlineLevel="0" max="64" min="10" style="3" width="9.61"/>
  </cols>
  <sheetData>
    <row r="1" customFormat="false" ht="17.35" hidden="false" customHeight="false" outlineLevel="0" collapsed="false">
      <c r="A1" s="17" t="str">
        <f aca="false">constNomeCampionato&amp;""</f>
        <v>Campionato 7 Squadre 7 Concentramenti più Finali</v>
      </c>
      <c r="B1" s="17"/>
      <c r="C1" s="17"/>
      <c r="D1" s="17"/>
      <c r="E1" s="17"/>
      <c r="F1" s="17"/>
      <c r="G1" s="17"/>
      <c r="H1" s="17"/>
      <c r="I1" s="17"/>
    </row>
    <row r="2" customFormat="false" ht="17.35" hidden="false" customHeight="false" outlineLevel="0" collapsed="false">
      <c r="A2" s="17" t="str">
        <f aca="false">constSezioneCampionato&amp;""</f>
        <v>Sezione di Zoolandia</v>
      </c>
      <c r="B2" s="17"/>
      <c r="C2" s="17"/>
      <c r="D2" s="17"/>
      <c r="E2" s="17"/>
      <c r="F2" s="17"/>
      <c r="G2" s="17"/>
      <c r="H2" s="17"/>
      <c r="I2" s="17"/>
    </row>
    <row r="3" customFormat="false" ht="17.35" hidden="false" customHeight="false" outlineLevel="0" collapsed="false">
      <c r="A3" s="17" t="str">
        <f aca="false">constStagionaCampionato&amp;""</f>
        <v>Stagione 2020/2021</v>
      </c>
      <c r="B3" s="17"/>
      <c r="C3" s="17"/>
      <c r="D3" s="17"/>
      <c r="E3" s="17"/>
      <c r="F3" s="17"/>
      <c r="G3" s="17"/>
      <c r="H3" s="17"/>
      <c r="I3" s="17"/>
    </row>
    <row r="4" customFormat="false" ht="15" hidden="false" customHeight="false" outlineLevel="0" collapsed="false">
      <c r="D4" s="16"/>
      <c r="E4" s="16"/>
      <c r="F4" s="16"/>
    </row>
    <row r="5" customFormat="false" ht="15" hidden="false" customHeight="false" outlineLevel="0" collapsed="false">
      <c r="A5" s="18" t="s">
        <v>92</v>
      </c>
      <c r="B5" s="18"/>
      <c r="C5" s="18"/>
      <c r="D5" s="18"/>
      <c r="E5" s="18"/>
      <c r="F5" s="18"/>
      <c r="G5" s="18"/>
      <c r="H5" s="18"/>
      <c r="I5" s="18"/>
    </row>
    <row r="6" customFormat="false" ht="15" hidden="false" customHeight="false" outlineLevel="0" collapsed="false">
      <c r="D6" s="16"/>
      <c r="E6" s="16"/>
      <c r="F6" s="16"/>
    </row>
    <row r="7" customFormat="false" ht="15" hidden="false" customHeight="false" outlineLevel="0" collapsed="false">
      <c r="A7" s="19" t="s">
        <v>93</v>
      </c>
      <c r="B7" s="69" t="str">
        <f aca="false">IF(ISNUMBER(A7),ROMAN(A7)&amp;" GIORNATA",_xlfn.SWITCH(A7,"1-2","FINALE 1°-2° POSTO","3-4","FINALE 3°-4° POSTO",""))</f>
        <v>FINALE 1°-2° POSTO</v>
      </c>
      <c r="C7" s="69"/>
      <c r="D7" s="69"/>
      <c r="E7" s="69"/>
      <c r="F7" s="69"/>
      <c r="G7" s="69"/>
      <c r="H7" s="69"/>
      <c r="I7" s="69"/>
    </row>
    <row r="8" customFormat="false" ht="15" hidden="false" customHeight="false" outlineLevel="0" collapsed="false">
      <c r="A8" s="21" t="s">
        <v>32</v>
      </c>
      <c r="B8" s="21" t="s">
        <v>33</v>
      </c>
      <c r="C8" s="21" t="s">
        <v>34</v>
      </c>
      <c r="D8" s="21" t="s">
        <v>35</v>
      </c>
      <c r="E8" s="21" t="s">
        <v>36</v>
      </c>
      <c r="F8" s="21" t="s">
        <v>37</v>
      </c>
      <c r="G8" s="22" t="s">
        <v>38</v>
      </c>
      <c r="H8" s="22"/>
      <c r="I8" s="22"/>
    </row>
    <row r="9" customFormat="false" ht="15" hidden="false" customHeight="false" outlineLevel="0" collapsed="false">
      <c r="A9" s="70" t="n">
        <v>22</v>
      </c>
      <c r="B9" s="71" t="str">
        <f aca="false">VLOOKUP(1,areaCercaDatiPerPosizioneSquadre,2,0)</f>
        <v>Fenicotteri</v>
      </c>
      <c r="C9" s="71" t="str">
        <f aca="false">VLOOKUP(2,areaCercaDatiPerPosizioneSquadre,2,0)</f>
        <v>Delfini</v>
      </c>
      <c r="D9" s="25" t="str">
        <f aca="false">IF(E9="","",TEXT(E9,"ggg"))</f>
        <v>dom</v>
      </c>
      <c r="E9" s="72" t="n">
        <v>43247</v>
      </c>
      <c r="F9" s="73" t="n">
        <v>0.375</v>
      </c>
      <c r="G9" s="74" t="n">
        <v>45</v>
      </c>
      <c r="H9" s="29" t="s">
        <v>39</v>
      </c>
      <c r="I9" s="75" t="n">
        <v>49</v>
      </c>
    </row>
    <row r="10" customFormat="false" ht="15" hidden="false" customHeight="false" outlineLevel="0" collapsed="false">
      <c r="A10" s="70"/>
      <c r="B10" s="76" t="s">
        <v>44</v>
      </c>
      <c r="C10" s="76"/>
      <c r="D10" s="76"/>
      <c r="E10" s="76"/>
      <c r="F10" s="32" t="str">
        <f aca="false">IF(B10="","",HYPERLINK(VLOOKUP(B10,areaLinkMappeSquadre,2,0),"Mappa"))</f>
        <v>Mappa</v>
      </c>
      <c r="G10" s="74"/>
      <c r="H10" s="29"/>
      <c r="I10" s="75"/>
    </row>
    <row r="11" customFormat="false" ht="15" hidden="false" customHeight="false" outlineLevel="0" collapsed="false">
      <c r="D11" s="16"/>
      <c r="E11" s="16"/>
      <c r="F11" s="16"/>
    </row>
    <row r="12" customFormat="false" ht="15" hidden="false" customHeight="false" outlineLevel="0" collapsed="false">
      <c r="A12" s="19" t="s">
        <v>94</v>
      </c>
      <c r="B12" s="69" t="str">
        <f aca="false">IF(ISNUMBER(A12),ROMAN(A12)&amp;" GIORNATA",_xlfn.SWITCH(A12,"1-2","FINALE 1°-2° POSTO","3-4","FINALE 3°-4° POSTO",""))</f>
        <v>FINALE 3°-4° POSTO</v>
      </c>
      <c r="C12" s="69"/>
      <c r="D12" s="69"/>
      <c r="E12" s="69"/>
      <c r="F12" s="69"/>
      <c r="G12" s="69"/>
      <c r="H12" s="69"/>
      <c r="I12" s="69"/>
    </row>
    <row r="13" customFormat="false" ht="15" hidden="false" customHeight="false" outlineLevel="0" collapsed="false">
      <c r="A13" s="21" t="s">
        <v>32</v>
      </c>
      <c r="B13" s="21" t="s">
        <v>33</v>
      </c>
      <c r="C13" s="21" t="s">
        <v>34</v>
      </c>
      <c r="D13" s="21" t="s">
        <v>35</v>
      </c>
      <c r="E13" s="21" t="s">
        <v>36</v>
      </c>
      <c r="F13" s="21" t="s">
        <v>37</v>
      </c>
      <c r="G13" s="22" t="s">
        <v>38</v>
      </c>
      <c r="H13" s="22"/>
      <c r="I13" s="22"/>
    </row>
    <row r="14" customFormat="false" ht="15" hidden="false" customHeight="false" outlineLevel="0" collapsed="false">
      <c r="A14" s="70" t="n">
        <v>23</v>
      </c>
      <c r="B14" s="71" t="str">
        <f aca="false">VLOOKUP(3,areaCercaDatiPerPosizioneSquadre,2,0)</f>
        <v>Elefanti</v>
      </c>
      <c r="C14" s="71" t="str">
        <f aca="false">VLOOKUP(4,areaCercaDatiPerPosizioneSquadre,2,0)</f>
        <v>Barracuda</v>
      </c>
      <c r="D14" s="25" t="str">
        <f aca="false">IF(E14="","",TEXT(E14,"ggg"))</f>
        <v>dom</v>
      </c>
      <c r="E14" s="72" t="n">
        <v>43247</v>
      </c>
      <c r="F14" s="73" t="n">
        <v>0.458333333333333</v>
      </c>
      <c r="G14" s="74" t="n">
        <v>52</v>
      </c>
      <c r="H14" s="29" t="s">
        <v>39</v>
      </c>
      <c r="I14" s="75" t="n">
        <v>63</v>
      </c>
    </row>
    <row r="15" customFormat="false" ht="15" hidden="false" customHeight="false" outlineLevel="0" collapsed="false">
      <c r="A15" s="70"/>
      <c r="B15" s="76" t="s">
        <v>44</v>
      </c>
      <c r="C15" s="76"/>
      <c r="D15" s="76"/>
      <c r="E15" s="76"/>
      <c r="F15" s="32" t="str">
        <f aca="false">IF(B15="","",HYPERLINK(VLOOKUP(B15,areaLinkMappeSquadre,2,0),"Mappa"))</f>
        <v>Mappa</v>
      </c>
      <c r="G15" s="74"/>
      <c r="H15" s="29"/>
      <c r="I15" s="75"/>
    </row>
    <row r="32" customFormat="false" ht="15" hidden="false" customHeight="false" outlineLevel="0" collapsed="false">
      <c r="F32" s="77"/>
    </row>
  </sheetData>
  <sheetProtection sheet="true" objects="true" scenarios="true"/>
  <mergeCells count="18">
    <mergeCell ref="A1:I1"/>
    <mergeCell ref="A2:I2"/>
    <mergeCell ref="A3:I3"/>
    <mergeCell ref="A5:I5"/>
    <mergeCell ref="B7:I7"/>
    <mergeCell ref="G8:I8"/>
    <mergeCell ref="A9:A10"/>
    <mergeCell ref="G9:G10"/>
    <mergeCell ref="H9:H10"/>
    <mergeCell ref="I9:I10"/>
    <mergeCell ref="B10:E10"/>
    <mergeCell ref="B12:I12"/>
    <mergeCell ref="G13:I13"/>
    <mergeCell ref="A14:A15"/>
    <mergeCell ref="G14:G15"/>
    <mergeCell ref="H14:H15"/>
    <mergeCell ref="I14:I15"/>
    <mergeCell ref="B15:E15"/>
  </mergeCells>
  <dataValidations count="6">
    <dataValidation allowBlank="true" error="Inserire un numero di gara valido" errorStyle="stop" errorTitle="Errore" operator="greaterThan" showDropDown="false" showErrorMessage="true" showInputMessage="false" sqref="A9 A14" type="whole">
      <formula1>0</formula1>
      <formula2>0</formula2>
    </dataValidation>
    <dataValidation allowBlank="true" error="Inserire una data valida compresa tra 01/01/2000 e 31/12/2099" errorStyle="stop" errorTitle="Errore" operator="between" showDropDown="false" showErrorMessage="true" showInputMessage="false" sqref="E9 E14" type="date">
      <formula1>36526</formula1>
      <formula2>73050</formula2>
    </dataValidation>
    <dataValidation allowBlank="true" error="Inserire un orario valido" errorStyle="stop" errorTitle="Errore" operator="between" showDropDown="false" showErrorMessage="true" showInputMessage="false" sqref="F9 F14" type="time">
      <formula1>0</formula1>
      <formula2>0.999988425925926</formula2>
    </dataValidation>
    <dataValidation allowBlank="true" error="Inserisci un risultato valido" errorStyle="stop" errorTitle="Errore" operator="between" showDropDown="false" showErrorMessage="true" showInputMessage="false" sqref="G9 I9 G14 I14" type="whole">
      <formula1>0</formula1>
      <formula2>199</formula2>
    </dataValidation>
    <dataValidation allowBlank="true" error="Inserire                 campo valido" errorStyle="stop" errorTitle="Errore" operator="equal" showDropDown="false" showErrorMessage="true" showInputMessage="false" sqref="B10 B15" type="list">
      <formula1>areaNomiCampiSquadre</formula1>
      <formula2>0</formula2>
    </dataValidation>
    <dataValidation allowBlank="true" error="Inserire un nome di squadra valido" errorStyle="stop" errorTitle="Errore" operator="equal" showDropDown="false" showErrorMessage="true" showInputMessage="false" sqref="B9:C9 B14:C1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2021-06-30T18:09:09Z</dcterms:modified>
  <cp:revision>74</cp:revision>
  <dc:subject/>
  <dc:title/>
</cp:coreProperties>
</file>